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xr:revisionPtr revIDLastSave="0" documentId="13_ncr:1_{9A08350A-2F81-42FA-8099-F5F3C49BE141}" xr6:coauthVersionLast="47" xr6:coauthVersionMax="47" xr10:uidLastSave="{00000000-0000-0000-0000-000000000000}"/>
  <bookViews>
    <workbookView showHorizontalScroll="0" showSheetTabs="0" xWindow="-110" yWindow="-110" windowWidth="19420" windowHeight="10420" tabRatio="472" xr2:uid="{00000000-000D-0000-FFFF-FFFF00000000}"/>
  </bookViews>
  <sheets>
    <sheet name="Objednat" sheetId="1" r:id="rId1"/>
    <sheet name="Tisk" sheetId="3" r:id="rId2"/>
  </sheets>
  <definedNames>
    <definedName name="_xlnm._FilterDatabase" localSheetId="1" hidden="1">Tisk!$A$12:$H$354</definedName>
    <definedName name="Data">Objednat!$G$15:$G$305</definedName>
    <definedName name="Harmonelo_ks" comment="Celkový počet výrobků">Objednat!#REF!</definedName>
    <definedName name="Kod_vyrobek">Objednat!$D$373</definedName>
    <definedName name="_xlnm.Criteria" localSheetId="1">Tisk!$J$3:$K$5</definedName>
    <definedName name="ks_dary">Objednat!$G$318:$G$339</definedName>
    <definedName name="ks_vyrobky">Objednat!$G$7:$G$306</definedName>
    <definedName name="Objednat">Objednat!$A$24:$H$362</definedName>
    <definedName name="_xlnm.Print_Area" localSheetId="0">Objednat!$A$24:$H$362</definedName>
    <definedName name="_xlnm.Print_Area" localSheetId="1">Tisk!$A$1:$H$354</definedName>
  </definedNames>
  <calcPr calcId="181029"/>
</workbook>
</file>

<file path=xl/calcChain.xml><?xml version="1.0" encoding="utf-8"?>
<calcChain xmlns="http://schemas.openxmlformats.org/spreadsheetml/2006/main">
  <c r="B105" i="3" l="1"/>
  <c r="B180" i="3"/>
  <c r="B179" i="3"/>
  <c r="B178" i="3"/>
  <c r="B202" i="3"/>
  <c r="B200" i="3"/>
  <c r="A29" i="3"/>
  <c r="B29" i="3"/>
  <c r="F29" i="3"/>
  <c r="G29" i="3"/>
  <c r="A30" i="3"/>
  <c r="B30" i="3"/>
  <c r="F30" i="3"/>
  <c r="G30" i="3"/>
  <c r="A31" i="3"/>
  <c r="B31" i="3"/>
  <c r="F31" i="3"/>
  <c r="G31" i="3"/>
  <c r="A32" i="3"/>
  <c r="B32" i="3"/>
  <c r="F32" i="3"/>
  <c r="G32" i="3"/>
  <c r="A33" i="3"/>
  <c r="B33" i="3"/>
  <c r="F33" i="3"/>
  <c r="G33" i="3"/>
  <c r="A34" i="3"/>
  <c r="B34" i="3"/>
  <c r="F34" i="3"/>
  <c r="G34" i="3"/>
  <c r="A35" i="3"/>
  <c r="B35" i="3"/>
  <c r="F35" i="3"/>
  <c r="G35" i="3"/>
  <c r="A36" i="3"/>
  <c r="B36" i="3"/>
  <c r="F36" i="3"/>
  <c r="G36" i="3"/>
  <c r="A37" i="3"/>
  <c r="B37" i="3"/>
  <c r="F37" i="3"/>
  <c r="G37" i="3"/>
  <c r="A38" i="3"/>
  <c r="B38" i="3"/>
  <c r="F38" i="3"/>
  <c r="G38" i="3"/>
  <c r="A39" i="3"/>
  <c r="B39" i="3"/>
  <c r="F39" i="3"/>
  <c r="G39" i="3"/>
  <c r="A40" i="3"/>
  <c r="B40" i="3"/>
  <c r="F40" i="3"/>
  <c r="G40" i="3"/>
  <c r="A41" i="3"/>
  <c r="B41" i="3"/>
  <c r="F41" i="3"/>
  <c r="G41" i="3"/>
  <c r="A42" i="3"/>
  <c r="B42" i="3"/>
  <c r="F42" i="3"/>
  <c r="G42" i="3"/>
  <c r="A43" i="3"/>
  <c r="B43" i="3"/>
  <c r="F43" i="3"/>
  <c r="G43" i="3"/>
  <c r="A44" i="3"/>
  <c r="B44" i="3"/>
  <c r="F44" i="3"/>
  <c r="G44" i="3"/>
  <c r="A45" i="3"/>
  <c r="B45" i="3"/>
  <c r="F45" i="3"/>
  <c r="G45" i="3"/>
  <c r="A46" i="3"/>
  <c r="B46" i="3"/>
  <c r="F46" i="3"/>
  <c r="G46" i="3"/>
  <c r="A47" i="3"/>
  <c r="B47" i="3"/>
  <c r="F47" i="3"/>
  <c r="G47" i="3"/>
  <c r="A48" i="3"/>
  <c r="B48" i="3"/>
  <c r="F48" i="3"/>
  <c r="G48" i="3"/>
  <c r="A49" i="3"/>
  <c r="B49" i="3"/>
  <c r="F49" i="3"/>
  <c r="G49" i="3"/>
  <c r="A50" i="3"/>
  <c r="B50" i="3"/>
  <c r="F50" i="3"/>
  <c r="G50" i="3"/>
  <c r="A51" i="3"/>
  <c r="F51" i="3"/>
  <c r="G51" i="3"/>
  <c r="H51" i="3"/>
  <c r="A52" i="3"/>
  <c r="B52" i="3"/>
  <c r="F52" i="3"/>
  <c r="G52" i="3"/>
  <c r="A53" i="3"/>
  <c r="B53" i="3"/>
  <c r="F53" i="3"/>
  <c r="G53" i="3"/>
  <c r="A54" i="3"/>
  <c r="B54" i="3"/>
  <c r="F54" i="3"/>
  <c r="G54" i="3"/>
  <c r="A55" i="3"/>
  <c r="F55" i="3"/>
  <c r="G55" i="3"/>
  <c r="H55" i="3"/>
  <c r="A56" i="3"/>
  <c r="B56" i="3"/>
  <c r="F56" i="3"/>
  <c r="G56" i="3"/>
  <c r="A57" i="3"/>
  <c r="B57" i="3"/>
  <c r="F57" i="3"/>
  <c r="G57" i="3"/>
  <c r="A58" i="3"/>
  <c r="B58" i="3"/>
  <c r="F58" i="3"/>
  <c r="G58" i="3"/>
  <c r="A59" i="3"/>
  <c r="F59" i="3"/>
  <c r="G59" i="3"/>
  <c r="H59" i="3"/>
  <c r="A60" i="3"/>
  <c r="B60" i="3"/>
  <c r="F60" i="3"/>
  <c r="G60" i="3"/>
  <c r="A61" i="3"/>
  <c r="B61" i="3"/>
  <c r="F61" i="3"/>
  <c r="G61" i="3"/>
  <c r="A62" i="3"/>
  <c r="B62" i="3"/>
  <c r="F62" i="3"/>
  <c r="G62" i="3"/>
  <c r="A63" i="3"/>
  <c r="B63" i="3"/>
  <c r="F63" i="3"/>
  <c r="G63" i="3"/>
  <c r="A64" i="3"/>
  <c r="F64" i="3"/>
  <c r="G64" i="3"/>
  <c r="A65" i="3"/>
  <c r="B65" i="3"/>
  <c r="F65" i="3"/>
  <c r="G65" i="3"/>
  <c r="A66" i="3"/>
  <c r="B66" i="3"/>
  <c r="F66" i="3"/>
  <c r="G66" i="3"/>
  <c r="A67" i="3"/>
  <c r="F67" i="3"/>
  <c r="G67" i="3"/>
  <c r="H67" i="3"/>
  <c r="A68" i="3"/>
  <c r="B68" i="3"/>
  <c r="F68" i="3"/>
  <c r="G68" i="3"/>
  <c r="A69" i="3"/>
  <c r="B69" i="3"/>
  <c r="F69" i="3"/>
  <c r="G69" i="3"/>
  <c r="A70" i="3"/>
  <c r="B70" i="3"/>
  <c r="F70" i="3"/>
  <c r="G70" i="3"/>
  <c r="A71" i="3"/>
  <c r="B71" i="3"/>
  <c r="F71" i="3"/>
  <c r="G71" i="3"/>
  <c r="A72" i="3"/>
  <c r="B72" i="3"/>
  <c r="F72" i="3"/>
  <c r="G72" i="3"/>
  <c r="A73" i="3"/>
  <c r="B73" i="3"/>
  <c r="F73" i="3"/>
  <c r="G73" i="3"/>
  <c r="A74" i="3"/>
  <c r="F74" i="3"/>
  <c r="G74" i="3"/>
  <c r="H74" i="3"/>
  <c r="A75" i="3"/>
  <c r="B75" i="3"/>
  <c r="F75" i="3"/>
  <c r="G75" i="3"/>
  <c r="A76" i="3"/>
  <c r="B76" i="3"/>
  <c r="F76" i="3"/>
  <c r="G76" i="3"/>
  <c r="A77" i="3"/>
  <c r="B77" i="3"/>
  <c r="F77" i="3"/>
  <c r="G77" i="3"/>
  <c r="A78" i="3"/>
  <c r="B78" i="3"/>
  <c r="F78" i="3"/>
  <c r="G78" i="3"/>
  <c r="A79" i="3"/>
  <c r="B79" i="3"/>
  <c r="F79" i="3"/>
  <c r="G79" i="3"/>
  <c r="A80" i="3"/>
  <c r="F80" i="3"/>
  <c r="G80" i="3"/>
  <c r="H80" i="3"/>
  <c r="A81" i="3"/>
  <c r="B81" i="3"/>
  <c r="F81" i="3"/>
  <c r="G81" i="3"/>
  <c r="A82" i="3"/>
  <c r="B82" i="3"/>
  <c r="F82" i="3"/>
  <c r="G82" i="3"/>
  <c r="A83" i="3"/>
  <c r="B83" i="3"/>
  <c r="F83" i="3"/>
  <c r="G83" i="3"/>
  <c r="A84" i="3"/>
  <c r="B84" i="3"/>
  <c r="F84" i="3"/>
  <c r="G84" i="3"/>
  <c r="A85" i="3"/>
  <c r="B85" i="3"/>
  <c r="F85" i="3"/>
  <c r="G85" i="3"/>
  <c r="A86" i="3"/>
  <c r="B86" i="3"/>
  <c r="F86" i="3"/>
  <c r="G86" i="3"/>
  <c r="A87" i="3"/>
  <c r="B87" i="3"/>
  <c r="F87" i="3"/>
  <c r="G87" i="3"/>
  <c r="A88" i="3"/>
  <c r="B88" i="3"/>
  <c r="F88" i="3"/>
  <c r="G88" i="3"/>
  <c r="A89" i="3"/>
  <c r="F89" i="3"/>
  <c r="G89" i="3"/>
  <c r="H89" i="3"/>
  <c r="A90" i="3"/>
  <c r="B90" i="3"/>
  <c r="F90" i="3"/>
  <c r="G90" i="3"/>
  <c r="A91" i="3"/>
  <c r="B91" i="3"/>
  <c r="F91" i="3"/>
  <c r="G91" i="3"/>
  <c r="A92" i="3"/>
  <c r="B92" i="3"/>
  <c r="F92" i="3"/>
  <c r="G92" i="3"/>
  <c r="A93" i="3"/>
  <c r="F93" i="3"/>
  <c r="G93" i="3"/>
  <c r="H93" i="3"/>
  <c r="A94" i="3"/>
  <c r="B94" i="3"/>
  <c r="F94" i="3"/>
  <c r="G94" i="3"/>
  <c r="A95" i="3"/>
  <c r="B95" i="3"/>
  <c r="F95" i="3"/>
  <c r="G95" i="3"/>
  <c r="A96" i="3"/>
  <c r="B96" i="3"/>
  <c r="F96" i="3"/>
  <c r="G96" i="3"/>
  <c r="A97" i="3"/>
  <c r="F97" i="3"/>
  <c r="G97" i="3"/>
  <c r="H97" i="3"/>
  <c r="A98" i="3"/>
  <c r="B98" i="3"/>
  <c r="F98" i="3"/>
  <c r="G98" i="3"/>
  <c r="A99" i="3"/>
  <c r="B99" i="3"/>
  <c r="F99" i="3"/>
  <c r="G99" i="3"/>
  <c r="A100" i="3"/>
  <c r="B100" i="3"/>
  <c r="F100" i="3"/>
  <c r="G100" i="3"/>
  <c r="A101" i="3"/>
  <c r="B101" i="3"/>
  <c r="F101" i="3"/>
  <c r="G101" i="3"/>
  <c r="A102" i="3"/>
  <c r="F102" i="3"/>
  <c r="G102" i="3"/>
  <c r="H102" i="3"/>
  <c r="A103" i="3"/>
  <c r="B103" i="3"/>
  <c r="F103" i="3"/>
  <c r="G103" i="3"/>
  <c r="A104" i="3"/>
  <c r="B104" i="3"/>
  <c r="F104" i="3"/>
  <c r="G104" i="3"/>
  <c r="A105" i="3"/>
  <c r="F105" i="3"/>
  <c r="G105" i="3"/>
  <c r="A106" i="3"/>
  <c r="F106" i="3"/>
  <c r="G106" i="3"/>
  <c r="H106" i="3"/>
  <c r="A107" i="3"/>
  <c r="B107" i="3"/>
  <c r="F107" i="3"/>
  <c r="G107" i="3"/>
  <c r="A108" i="3"/>
  <c r="B108" i="3"/>
  <c r="F108" i="3"/>
  <c r="G108" i="3"/>
  <c r="A109" i="3"/>
  <c r="F109" i="3"/>
  <c r="G109" i="3"/>
  <c r="H109" i="3"/>
  <c r="A110" i="3"/>
  <c r="B110" i="3"/>
  <c r="F110" i="3"/>
  <c r="G110" i="3"/>
  <c r="A111" i="3"/>
  <c r="B111" i="3"/>
  <c r="F111" i="3"/>
  <c r="G111" i="3"/>
  <c r="A112" i="3"/>
  <c r="F112" i="3"/>
  <c r="G112" i="3"/>
  <c r="H112" i="3"/>
  <c r="A113" i="3"/>
  <c r="B113" i="3"/>
  <c r="F113" i="3"/>
  <c r="G113" i="3"/>
  <c r="A114" i="3"/>
  <c r="B114" i="3"/>
  <c r="F114" i="3"/>
  <c r="G114" i="3"/>
  <c r="A115" i="3"/>
  <c r="B115" i="3"/>
  <c r="F115" i="3"/>
  <c r="G115" i="3"/>
  <c r="A116" i="3"/>
  <c r="B116" i="3"/>
  <c r="F116" i="3"/>
  <c r="G116" i="3"/>
  <c r="A117" i="3"/>
  <c r="F117" i="3"/>
  <c r="G117" i="3"/>
  <c r="H117" i="3"/>
  <c r="A118" i="3"/>
  <c r="B118" i="3"/>
  <c r="F118" i="3"/>
  <c r="G118" i="3"/>
  <c r="A119" i="3"/>
  <c r="B119" i="3"/>
  <c r="F119" i="3"/>
  <c r="G119" i="3"/>
  <c r="A120" i="3"/>
  <c r="B120" i="3"/>
  <c r="F120" i="3"/>
  <c r="G120" i="3"/>
  <c r="A121" i="3"/>
  <c r="B121" i="3"/>
  <c r="F121" i="3"/>
  <c r="G121" i="3"/>
  <c r="A122" i="3"/>
  <c r="B122" i="3"/>
  <c r="F122" i="3"/>
  <c r="G122" i="3"/>
  <c r="A123" i="3"/>
  <c r="B123" i="3"/>
  <c r="F123" i="3"/>
  <c r="G123" i="3"/>
  <c r="A124" i="3"/>
  <c r="F124" i="3"/>
  <c r="G124" i="3"/>
  <c r="H124" i="3"/>
  <c r="A125" i="3"/>
  <c r="B125" i="3"/>
  <c r="F125" i="3"/>
  <c r="G125" i="3"/>
  <c r="A126" i="3"/>
  <c r="B126" i="3"/>
  <c r="F126" i="3"/>
  <c r="G126" i="3"/>
  <c r="A127" i="3"/>
  <c r="B127" i="3"/>
  <c r="F127" i="3"/>
  <c r="G127" i="3"/>
  <c r="A128" i="3"/>
  <c r="B128" i="3"/>
  <c r="F128" i="3"/>
  <c r="G128" i="3"/>
  <c r="A129" i="3"/>
  <c r="B129" i="3"/>
  <c r="F129" i="3"/>
  <c r="G129" i="3"/>
  <c r="A130" i="3"/>
  <c r="B130" i="3"/>
  <c r="F130" i="3"/>
  <c r="G130" i="3"/>
  <c r="A131" i="3"/>
  <c r="F131" i="3"/>
  <c r="G131" i="3"/>
  <c r="H131" i="3"/>
  <c r="A132" i="3"/>
  <c r="B132" i="3"/>
  <c r="F132" i="3"/>
  <c r="G132" i="3"/>
  <c r="A133" i="3"/>
  <c r="B133" i="3"/>
  <c r="F133" i="3"/>
  <c r="G133" i="3"/>
  <c r="A134" i="3"/>
  <c r="B134" i="3"/>
  <c r="F134" i="3"/>
  <c r="G134" i="3"/>
  <c r="A135" i="3"/>
  <c r="F135" i="3"/>
  <c r="G135" i="3"/>
  <c r="H135" i="3"/>
  <c r="A136" i="3"/>
  <c r="B136" i="3"/>
  <c r="F136" i="3"/>
  <c r="G136" i="3"/>
  <c r="A137" i="3"/>
  <c r="B137" i="3"/>
  <c r="F137" i="3"/>
  <c r="G137" i="3"/>
  <c r="A138" i="3"/>
  <c r="F138" i="3"/>
  <c r="G138" i="3"/>
  <c r="H138" i="3"/>
  <c r="A139" i="3"/>
  <c r="B139" i="3"/>
  <c r="F139" i="3"/>
  <c r="G139" i="3"/>
  <c r="A140" i="3"/>
  <c r="B140" i="3"/>
  <c r="F140" i="3"/>
  <c r="G140" i="3"/>
  <c r="A141" i="3"/>
  <c r="B141" i="3"/>
  <c r="F141" i="3"/>
  <c r="G141" i="3"/>
  <c r="A142" i="3"/>
  <c r="B142" i="3"/>
  <c r="F142" i="3"/>
  <c r="G142" i="3"/>
  <c r="A143" i="3"/>
  <c r="B143" i="3"/>
  <c r="F143" i="3"/>
  <c r="G143" i="3"/>
  <c r="A144" i="3"/>
  <c r="F144" i="3"/>
  <c r="G144" i="3"/>
  <c r="H144" i="3"/>
  <c r="A145" i="3"/>
  <c r="B145" i="3"/>
  <c r="F145" i="3"/>
  <c r="G145" i="3"/>
  <c r="A146" i="3"/>
  <c r="B146" i="3"/>
  <c r="F146" i="3"/>
  <c r="G146" i="3"/>
  <c r="A147" i="3"/>
  <c r="B147" i="3"/>
  <c r="F147" i="3"/>
  <c r="G147" i="3"/>
  <c r="A148" i="3"/>
  <c r="B148" i="3"/>
  <c r="F148" i="3"/>
  <c r="G148" i="3"/>
  <c r="A149" i="3"/>
  <c r="B149" i="3"/>
  <c r="F149" i="3"/>
  <c r="G149" i="3"/>
  <c r="A150" i="3"/>
  <c r="B150" i="3"/>
  <c r="F150" i="3"/>
  <c r="G150" i="3"/>
  <c r="A151" i="3"/>
  <c r="B151" i="3"/>
  <c r="F151" i="3"/>
  <c r="G151" i="3"/>
  <c r="A152" i="3"/>
  <c r="F152" i="3"/>
  <c r="G152" i="3"/>
  <c r="H152" i="3"/>
  <c r="A153" i="3"/>
  <c r="B153" i="3"/>
  <c r="F153" i="3"/>
  <c r="G153" i="3"/>
  <c r="A154" i="3"/>
  <c r="B154" i="3"/>
  <c r="F154" i="3"/>
  <c r="G154" i="3"/>
  <c r="A155" i="3"/>
  <c r="B155" i="3"/>
  <c r="F155" i="3"/>
  <c r="G155" i="3"/>
  <c r="A156" i="3"/>
  <c r="B156" i="3"/>
  <c r="F156" i="3"/>
  <c r="G156" i="3"/>
  <c r="A157" i="3"/>
  <c r="B157" i="3"/>
  <c r="F157" i="3"/>
  <c r="G157" i="3"/>
  <c r="A158" i="3"/>
  <c r="B158" i="3"/>
  <c r="F158" i="3"/>
  <c r="G158" i="3"/>
  <c r="A159" i="3"/>
  <c r="B159" i="3"/>
  <c r="F159" i="3"/>
  <c r="G159" i="3"/>
  <c r="A160" i="3"/>
  <c r="F160" i="3"/>
  <c r="G160" i="3"/>
  <c r="H160" i="3"/>
  <c r="A161" i="3"/>
  <c r="B161" i="3"/>
  <c r="F161" i="3"/>
  <c r="G161" i="3"/>
  <c r="A162" i="3"/>
  <c r="B162" i="3"/>
  <c r="F162" i="3"/>
  <c r="G162" i="3"/>
  <c r="A163" i="3"/>
  <c r="B163" i="3"/>
  <c r="F163" i="3"/>
  <c r="G163" i="3"/>
  <c r="A164" i="3"/>
  <c r="B164" i="3"/>
  <c r="F164" i="3"/>
  <c r="G164" i="3"/>
  <c r="A165" i="3"/>
  <c r="B165" i="3"/>
  <c r="F165" i="3"/>
  <c r="G165" i="3"/>
  <c r="A166" i="3"/>
  <c r="B166" i="3"/>
  <c r="F166" i="3"/>
  <c r="G166" i="3"/>
  <c r="A167" i="3"/>
  <c r="B167" i="3"/>
  <c r="F167" i="3"/>
  <c r="G167" i="3"/>
  <c r="A168" i="3"/>
  <c r="F168" i="3"/>
  <c r="G168" i="3"/>
  <c r="H168" i="3"/>
  <c r="A169" i="3"/>
  <c r="B169" i="3"/>
  <c r="F169" i="3"/>
  <c r="G169" i="3"/>
  <c r="A170" i="3"/>
  <c r="B170" i="3"/>
  <c r="F170" i="3"/>
  <c r="G170" i="3"/>
  <c r="A171" i="3"/>
  <c r="B171" i="3"/>
  <c r="F171" i="3"/>
  <c r="G171" i="3"/>
  <c r="A172" i="3"/>
  <c r="B172" i="3"/>
  <c r="F172" i="3"/>
  <c r="G172" i="3"/>
  <c r="A173" i="3"/>
  <c r="B173" i="3"/>
  <c r="F173" i="3"/>
  <c r="G173" i="3"/>
  <c r="A174" i="3"/>
  <c r="B174" i="3"/>
  <c r="F174" i="3"/>
  <c r="G174" i="3"/>
  <c r="A175" i="3"/>
  <c r="B175" i="3"/>
  <c r="F175" i="3"/>
  <c r="G175" i="3"/>
  <c r="A176" i="3"/>
  <c r="F176" i="3"/>
  <c r="G176" i="3"/>
  <c r="H176" i="3"/>
  <c r="A177" i="3"/>
  <c r="B177" i="3"/>
  <c r="F177" i="3"/>
  <c r="G177" i="3"/>
  <c r="A178" i="3"/>
  <c r="F178" i="3"/>
  <c r="G178" i="3"/>
  <c r="A179" i="3"/>
  <c r="F179" i="3"/>
  <c r="G179" i="3"/>
  <c r="A180" i="3"/>
  <c r="F180" i="3"/>
  <c r="G180" i="3"/>
  <c r="A181" i="3"/>
  <c r="B181" i="3"/>
  <c r="F181" i="3"/>
  <c r="G181" i="3"/>
  <c r="A182" i="3"/>
  <c r="B182" i="3"/>
  <c r="F182" i="3"/>
  <c r="G182" i="3"/>
  <c r="A183" i="3"/>
  <c r="B183" i="3"/>
  <c r="F183" i="3"/>
  <c r="G183" i="3"/>
  <c r="A184" i="3"/>
  <c r="B184" i="3"/>
  <c r="F184" i="3"/>
  <c r="G184" i="3"/>
  <c r="A185" i="3"/>
  <c r="B185" i="3"/>
  <c r="F185" i="3"/>
  <c r="G185" i="3"/>
  <c r="A186" i="3"/>
  <c r="B186" i="3"/>
  <c r="F186" i="3"/>
  <c r="G186" i="3"/>
  <c r="A187" i="3"/>
  <c r="B187" i="3"/>
  <c r="F187" i="3"/>
  <c r="G187" i="3"/>
  <c r="A188" i="3"/>
  <c r="B188" i="3"/>
  <c r="F188" i="3"/>
  <c r="G188" i="3"/>
  <c r="A189" i="3"/>
  <c r="B189" i="3"/>
  <c r="F189" i="3"/>
  <c r="G189" i="3"/>
  <c r="A190" i="3"/>
  <c r="B190" i="3"/>
  <c r="F190" i="3"/>
  <c r="G190" i="3"/>
  <c r="A191" i="3"/>
  <c r="B191" i="3"/>
  <c r="F191" i="3"/>
  <c r="G191" i="3"/>
  <c r="A192" i="3"/>
  <c r="B192" i="3"/>
  <c r="F192" i="3"/>
  <c r="G192" i="3"/>
  <c r="A193" i="3"/>
  <c r="B193" i="3"/>
  <c r="F193" i="3"/>
  <c r="G193" i="3"/>
  <c r="A194" i="3"/>
  <c r="B194" i="3"/>
  <c r="F194" i="3"/>
  <c r="G194" i="3"/>
  <c r="A195" i="3"/>
  <c r="B195" i="3"/>
  <c r="F195" i="3"/>
  <c r="G195" i="3"/>
  <c r="A196" i="3"/>
  <c r="B196" i="3"/>
  <c r="F196" i="3"/>
  <c r="G196" i="3"/>
  <c r="A197" i="3"/>
  <c r="B197" i="3"/>
  <c r="F197" i="3"/>
  <c r="G197" i="3"/>
  <c r="A198" i="3"/>
  <c r="B198" i="3"/>
  <c r="F198" i="3"/>
  <c r="G198" i="3"/>
  <c r="A199" i="3"/>
  <c r="B199" i="3"/>
  <c r="F199" i="3"/>
  <c r="G199" i="3"/>
  <c r="A200" i="3"/>
  <c r="F200" i="3"/>
  <c r="G200" i="3"/>
  <c r="A201" i="3"/>
  <c r="B201" i="3"/>
  <c r="F201" i="3"/>
  <c r="G201" i="3"/>
  <c r="A202" i="3"/>
  <c r="F202" i="3"/>
  <c r="G202" i="3"/>
  <c r="A203" i="3"/>
  <c r="B203" i="3"/>
  <c r="F203" i="3"/>
  <c r="G203" i="3"/>
  <c r="A204" i="3"/>
  <c r="B204" i="3"/>
  <c r="F204" i="3"/>
  <c r="G204" i="3"/>
  <c r="A205" i="3"/>
  <c r="B205" i="3"/>
  <c r="F205" i="3"/>
  <c r="G205" i="3"/>
  <c r="A206" i="3"/>
  <c r="B206" i="3"/>
  <c r="F206" i="3"/>
  <c r="G206" i="3"/>
  <c r="A207" i="3"/>
  <c r="B207" i="3"/>
  <c r="F207" i="3"/>
  <c r="G207" i="3"/>
  <c r="A208" i="3"/>
  <c r="B208" i="3"/>
  <c r="F208" i="3"/>
  <c r="G208" i="3"/>
  <c r="A209" i="3"/>
  <c r="B209" i="3"/>
  <c r="F209" i="3"/>
  <c r="G209" i="3"/>
  <c r="A210" i="3"/>
  <c r="B210" i="3"/>
  <c r="F210" i="3"/>
  <c r="G210" i="3"/>
  <c r="A211" i="3"/>
  <c r="B211" i="3"/>
  <c r="F211" i="3"/>
  <c r="G211" i="3"/>
  <c r="A212" i="3"/>
  <c r="F212" i="3"/>
  <c r="G212" i="3"/>
  <c r="H212" i="3"/>
  <c r="A213" i="3"/>
  <c r="B213" i="3"/>
  <c r="F213" i="3"/>
  <c r="G213" i="3"/>
  <c r="A214" i="3"/>
  <c r="B214" i="3"/>
  <c r="F214" i="3"/>
  <c r="G214" i="3"/>
  <c r="A215" i="3"/>
  <c r="B215" i="3"/>
  <c r="F215" i="3"/>
  <c r="G215" i="3"/>
  <c r="A216" i="3"/>
  <c r="B216" i="3"/>
  <c r="F216" i="3"/>
  <c r="G216" i="3"/>
  <c r="H216" i="3"/>
  <c r="A217" i="3"/>
  <c r="F217" i="3"/>
  <c r="G217" i="3"/>
  <c r="H217" i="3"/>
  <c r="A218" i="3"/>
  <c r="B218" i="3"/>
  <c r="F218" i="3"/>
  <c r="G218" i="3"/>
  <c r="A219" i="3"/>
  <c r="B219" i="3"/>
  <c r="F219" i="3"/>
  <c r="G219" i="3"/>
  <c r="A220" i="3"/>
  <c r="B220" i="3"/>
  <c r="F220" i="3"/>
  <c r="G220" i="3"/>
  <c r="A221" i="3"/>
  <c r="B221" i="3"/>
  <c r="F221" i="3"/>
  <c r="G221" i="3"/>
  <c r="A222" i="3"/>
  <c r="B222" i="3"/>
  <c r="F222" i="3"/>
  <c r="G222" i="3"/>
  <c r="A223" i="3"/>
  <c r="B223" i="3"/>
  <c r="F223" i="3"/>
  <c r="G223" i="3"/>
  <c r="A224" i="3"/>
  <c r="B224" i="3"/>
  <c r="F224" i="3"/>
  <c r="G224" i="3"/>
  <c r="A225" i="3"/>
  <c r="B225" i="3"/>
  <c r="F225" i="3"/>
  <c r="G225" i="3"/>
  <c r="A226" i="3"/>
  <c r="B226" i="3"/>
  <c r="F226" i="3"/>
  <c r="G226" i="3"/>
  <c r="A227" i="3"/>
  <c r="B227" i="3"/>
  <c r="F227" i="3"/>
  <c r="G227" i="3"/>
  <c r="A228" i="3"/>
  <c r="B228" i="3"/>
  <c r="F228" i="3"/>
  <c r="G228" i="3"/>
  <c r="A229" i="3"/>
  <c r="B229" i="3"/>
  <c r="F229" i="3"/>
  <c r="G229" i="3"/>
  <c r="A230" i="3"/>
  <c r="B230" i="3"/>
  <c r="F230" i="3"/>
  <c r="G230" i="3"/>
  <c r="A231" i="3"/>
  <c r="B231" i="3"/>
  <c r="F231" i="3"/>
  <c r="G231" i="3"/>
  <c r="A232" i="3"/>
  <c r="B232" i="3"/>
  <c r="F232" i="3"/>
  <c r="G232" i="3"/>
  <c r="A233" i="3"/>
  <c r="B233" i="3"/>
  <c r="F233" i="3"/>
  <c r="G233" i="3"/>
  <c r="A234" i="3"/>
  <c r="B234" i="3"/>
  <c r="F234" i="3"/>
  <c r="G234" i="3"/>
  <c r="A235" i="3"/>
  <c r="B235" i="3"/>
  <c r="F235" i="3"/>
  <c r="G235" i="3"/>
  <c r="A236" i="3"/>
  <c r="B236" i="3"/>
  <c r="F236" i="3"/>
  <c r="G236" i="3"/>
  <c r="A237" i="3"/>
  <c r="B237" i="3"/>
  <c r="F237" i="3"/>
  <c r="G237" i="3"/>
  <c r="A238" i="3"/>
  <c r="B238" i="3"/>
  <c r="F238" i="3"/>
  <c r="G238" i="3"/>
  <c r="A239" i="3"/>
  <c r="B239" i="3"/>
  <c r="F239" i="3"/>
  <c r="G239" i="3"/>
  <c r="A240" i="3"/>
  <c r="B240" i="3"/>
  <c r="F240" i="3"/>
  <c r="G240" i="3"/>
  <c r="A241" i="3"/>
  <c r="B241" i="3"/>
  <c r="F241" i="3"/>
  <c r="G241" i="3"/>
  <c r="A242" i="3"/>
  <c r="B242" i="3"/>
  <c r="F242" i="3"/>
  <c r="G242" i="3"/>
  <c r="A243" i="3"/>
  <c r="B243" i="3"/>
  <c r="F243" i="3"/>
  <c r="G243" i="3"/>
  <c r="A244" i="3"/>
  <c r="B244" i="3"/>
  <c r="F244" i="3"/>
  <c r="G244" i="3"/>
  <c r="A245" i="3"/>
  <c r="B245" i="3"/>
  <c r="F245" i="3"/>
  <c r="G245" i="3"/>
  <c r="A246" i="3"/>
  <c r="B246" i="3"/>
  <c r="F246" i="3"/>
  <c r="G246" i="3"/>
  <c r="A247" i="3"/>
  <c r="B247" i="3"/>
  <c r="F247" i="3"/>
  <c r="G247" i="3"/>
  <c r="A248" i="3"/>
  <c r="B248" i="3"/>
  <c r="F248" i="3"/>
  <c r="G248" i="3"/>
  <c r="A249" i="3"/>
  <c r="B249" i="3"/>
  <c r="F249" i="3"/>
  <c r="G249" i="3"/>
  <c r="A250" i="3"/>
  <c r="B250" i="3"/>
  <c r="F250" i="3"/>
  <c r="G250" i="3"/>
  <c r="A251" i="3"/>
  <c r="B251" i="3"/>
  <c r="F251" i="3"/>
  <c r="G251" i="3"/>
  <c r="A252" i="3"/>
  <c r="B252" i="3"/>
  <c r="F252" i="3"/>
  <c r="G252" i="3"/>
  <c r="A253" i="3"/>
  <c r="B253" i="3"/>
  <c r="F253" i="3"/>
  <c r="G253" i="3"/>
  <c r="A254" i="3"/>
  <c r="B254" i="3"/>
  <c r="F254" i="3"/>
  <c r="G254" i="3"/>
  <c r="A255" i="3"/>
  <c r="B255" i="3"/>
  <c r="F255" i="3"/>
  <c r="G255" i="3"/>
  <c r="A256" i="3"/>
  <c r="B256" i="3"/>
  <c r="F256" i="3"/>
  <c r="G256" i="3"/>
  <c r="A257" i="3"/>
  <c r="B257" i="3"/>
  <c r="F257" i="3"/>
  <c r="G257" i="3"/>
  <c r="A258" i="3"/>
  <c r="B258" i="3"/>
  <c r="F258" i="3"/>
  <c r="G258" i="3"/>
  <c r="A259" i="3"/>
  <c r="B259" i="3"/>
  <c r="F259" i="3"/>
  <c r="G259" i="3"/>
  <c r="A260" i="3"/>
  <c r="B260" i="3"/>
  <c r="F260" i="3"/>
  <c r="G260" i="3"/>
  <c r="A261" i="3"/>
  <c r="B261" i="3"/>
  <c r="F261" i="3"/>
  <c r="G261" i="3"/>
  <c r="A262" i="3"/>
  <c r="B262" i="3"/>
  <c r="F262" i="3"/>
  <c r="G262" i="3"/>
  <c r="A263" i="3"/>
  <c r="B263" i="3"/>
  <c r="F263" i="3"/>
  <c r="G263" i="3"/>
  <c r="A264" i="3"/>
  <c r="B264" i="3"/>
  <c r="F264" i="3"/>
  <c r="G264" i="3"/>
  <c r="A265" i="3"/>
  <c r="B265" i="3"/>
  <c r="F265" i="3"/>
  <c r="G265" i="3"/>
  <c r="A266" i="3"/>
  <c r="B266" i="3"/>
  <c r="F266" i="3"/>
  <c r="G266" i="3"/>
  <c r="A267" i="3"/>
  <c r="B267" i="3"/>
  <c r="F267" i="3"/>
  <c r="G267" i="3"/>
  <c r="A268" i="3"/>
  <c r="B268" i="3"/>
  <c r="F268" i="3"/>
  <c r="G268" i="3"/>
  <c r="A269" i="3"/>
  <c r="B269" i="3"/>
  <c r="F269" i="3"/>
  <c r="G269" i="3"/>
  <c r="A270" i="3"/>
  <c r="B270" i="3"/>
  <c r="F270" i="3"/>
  <c r="G270" i="3"/>
  <c r="A271" i="3"/>
  <c r="B271" i="3"/>
  <c r="F271" i="3"/>
  <c r="G271" i="3"/>
  <c r="A272" i="3"/>
  <c r="B272" i="3"/>
  <c r="F272" i="3"/>
  <c r="G272" i="3"/>
  <c r="A273" i="3"/>
  <c r="B273" i="3"/>
  <c r="F273" i="3"/>
  <c r="G273" i="3"/>
  <c r="A274" i="3"/>
  <c r="B274" i="3"/>
  <c r="F274" i="3"/>
  <c r="G274" i="3"/>
  <c r="A275" i="3"/>
  <c r="B275" i="3"/>
  <c r="F275" i="3"/>
  <c r="G275" i="3"/>
  <c r="A276" i="3"/>
  <c r="B276" i="3"/>
  <c r="F276" i="3"/>
  <c r="G276" i="3"/>
  <c r="A277" i="3"/>
  <c r="B277" i="3"/>
  <c r="F277" i="3"/>
  <c r="G277" i="3"/>
  <c r="A278" i="3"/>
  <c r="B278" i="3"/>
  <c r="F278" i="3"/>
  <c r="G278" i="3"/>
  <c r="A279" i="3"/>
  <c r="B279" i="3"/>
  <c r="F279" i="3"/>
  <c r="G279" i="3"/>
  <c r="A280" i="3"/>
  <c r="B280" i="3"/>
  <c r="F280" i="3"/>
  <c r="G280" i="3"/>
  <c r="A281" i="3"/>
  <c r="B281" i="3"/>
  <c r="F281" i="3"/>
  <c r="G281" i="3"/>
  <c r="A282" i="3"/>
  <c r="B282" i="3"/>
  <c r="F282" i="3"/>
  <c r="G282" i="3"/>
  <c r="A283" i="3"/>
  <c r="B283" i="3"/>
  <c r="F283" i="3"/>
  <c r="G283" i="3"/>
  <c r="A284" i="3"/>
  <c r="F284" i="3"/>
  <c r="G284" i="3"/>
  <c r="H284" i="3"/>
  <c r="A285" i="3"/>
  <c r="B285" i="3"/>
  <c r="F285" i="3"/>
  <c r="G285" i="3"/>
  <c r="A286" i="3"/>
  <c r="B286" i="3"/>
  <c r="F286" i="3"/>
  <c r="G286" i="3"/>
  <c r="A287" i="3"/>
  <c r="F287" i="3"/>
  <c r="G287" i="3"/>
  <c r="H287" i="3"/>
  <c r="A288" i="3"/>
  <c r="B288" i="3"/>
  <c r="F288" i="3"/>
  <c r="G288" i="3"/>
  <c r="A289" i="3"/>
  <c r="F289" i="3"/>
  <c r="G289" i="3"/>
  <c r="H289" i="3"/>
  <c r="A290" i="3"/>
  <c r="B290" i="3"/>
  <c r="F290" i="3"/>
  <c r="G290" i="3"/>
  <c r="A291" i="3"/>
  <c r="B291" i="3"/>
  <c r="F291" i="3"/>
  <c r="G291" i="3"/>
  <c r="A292" i="3"/>
  <c r="F292" i="3"/>
  <c r="G292" i="3"/>
  <c r="H292" i="3"/>
  <c r="A293" i="3"/>
  <c r="B293" i="3"/>
  <c r="F293" i="3"/>
  <c r="G293" i="3"/>
  <c r="A294" i="3"/>
  <c r="B294" i="3"/>
  <c r="F294" i="3"/>
  <c r="G294" i="3"/>
  <c r="A295" i="3"/>
  <c r="B295" i="3"/>
  <c r="F295" i="3"/>
  <c r="G295" i="3"/>
  <c r="A296" i="3"/>
  <c r="B296" i="3"/>
  <c r="F296" i="3"/>
  <c r="G296" i="3"/>
  <c r="A297" i="3"/>
  <c r="B297" i="3"/>
  <c r="F297" i="3"/>
  <c r="G297" i="3"/>
  <c r="A298" i="3"/>
  <c r="B298" i="3"/>
  <c r="F298" i="3"/>
  <c r="G298" i="3"/>
  <c r="A299" i="3"/>
  <c r="B299" i="3"/>
  <c r="F299" i="3"/>
  <c r="G299" i="3"/>
  <c r="A300" i="3"/>
  <c r="F300" i="3"/>
  <c r="G300" i="3"/>
  <c r="H300" i="3"/>
  <c r="A301" i="3"/>
  <c r="B301" i="3"/>
  <c r="F301" i="3"/>
  <c r="G301" i="3"/>
  <c r="A302" i="3"/>
  <c r="B302" i="3"/>
  <c r="F302" i="3"/>
  <c r="G302" i="3"/>
  <c r="A303" i="3"/>
  <c r="B303" i="3"/>
  <c r="F303" i="3"/>
  <c r="G303" i="3"/>
  <c r="A304" i="3"/>
  <c r="B304" i="3"/>
  <c r="F304" i="3"/>
  <c r="G304" i="3"/>
  <c r="A305" i="3"/>
  <c r="F305" i="3"/>
  <c r="G305" i="3"/>
  <c r="A306" i="3"/>
  <c r="B306" i="3"/>
  <c r="F306" i="3"/>
  <c r="G306" i="3"/>
  <c r="A307" i="3"/>
  <c r="B307" i="3"/>
  <c r="F307" i="3"/>
  <c r="G307" i="3"/>
  <c r="A308" i="3"/>
  <c r="B308" i="3"/>
  <c r="F308" i="3"/>
  <c r="G308" i="3"/>
  <c r="A309" i="3"/>
  <c r="B309" i="3"/>
  <c r="F309" i="3"/>
  <c r="G309" i="3"/>
  <c r="A310" i="3"/>
  <c r="B310" i="3"/>
  <c r="F310" i="3"/>
  <c r="G310" i="3"/>
  <c r="A311" i="3"/>
  <c r="B311" i="3"/>
  <c r="F311" i="3"/>
  <c r="G311" i="3"/>
  <c r="A312" i="3"/>
  <c r="B312" i="3"/>
  <c r="F312" i="3"/>
  <c r="G312" i="3"/>
  <c r="A313" i="3"/>
  <c r="B313" i="3"/>
  <c r="F313" i="3"/>
  <c r="G313" i="3"/>
  <c r="A15" i="3"/>
  <c r="B15" i="3"/>
  <c r="G15" i="3"/>
  <c r="A16" i="3"/>
  <c r="B16" i="3"/>
  <c r="G16" i="3"/>
  <c r="A17" i="3"/>
  <c r="B17" i="3"/>
  <c r="G17" i="3"/>
  <c r="A18" i="3"/>
  <c r="B18" i="3"/>
  <c r="F18" i="3"/>
  <c r="G18" i="3"/>
  <c r="H18" i="3"/>
  <c r="A19" i="3"/>
  <c r="B19" i="3"/>
  <c r="G19" i="3"/>
  <c r="A20" i="3"/>
  <c r="B20" i="3"/>
  <c r="F20" i="3"/>
  <c r="G20" i="3"/>
  <c r="A21" i="3"/>
  <c r="B21" i="3"/>
  <c r="F21" i="3"/>
  <c r="G21" i="3"/>
  <c r="A22" i="3"/>
  <c r="B22" i="3"/>
  <c r="F22" i="3"/>
  <c r="G22" i="3"/>
  <c r="A23" i="3"/>
  <c r="B23" i="3"/>
  <c r="F23" i="3"/>
  <c r="G23" i="3"/>
  <c r="A24" i="3"/>
  <c r="B24" i="3"/>
  <c r="F24" i="3"/>
  <c r="G24" i="3"/>
  <c r="A25" i="3"/>
  <c r="B25" i="3"/>
  <c r="F25" i="3"/>
  <c r="G25" i="3"/>
  <c r="A26" i="3"/>
  <c r="F26" i="3"/>
  <c r="G26" i="3"/>
  <c r="H26" i="3"/>
  <c r="A27" i="3"/>
  <c r="B27" i="3"/>
  <c r="F27" i="3"/>
  <c r="G27" i="3"/>
  <c r="A28" i="3"/>
  <c r="B28" i="3"/>
  <c r="F28" i="3"/>
  <c r="G28" i="3"/>
  <c r="B14" i="3"/>
  <c r="G14" i="3"/>
  <c r="A14" i="3"/>
  <c r="H292" i="1"/>
  <c r="H299" i="3" s="1"/>
  <c r="H291" i="1"/>
  <c r="H298" i="3" s="1"/>
  <c r="H290" i="1"/>
  <c r="H297" i="3" s="1"/>
  <c r="H289" i="1"/>
  <c r="H296" i="3" s="1"/>
  <c r="H288" i="1"/>
  <c r="H295" i="3" s="1"/>
  <c r="H287" i="1"/>
  <c r="H294" i="3" s="1"/>
  <c r="H286" i="1"/>
  <c r="H293" i="3" s="1"/>
  <c r="H272" i="1"/>
  <c r="H279" i="3" s="1"/>
  <c r="H271" i="1"/>
  <c r="H278" i="3" s="1"/>
  <c r="H269" i="1"/>
  <c r="H276" i="3" s="1"/>
  <c r="H270" i="1"/>
  <c r="H277" i="3" s="1"/>
  <c r="I267" i="1"/>
  <c r="I268" i="1" s="1"/>
  <c r="I269" i="1" s="1"/>
  <c r="I270" i="1" s="1"/>
  <c r="I271" i="1" s="1"/>
  <c r="I272" i="1" s="1"/>
  <c r="H267" i="1"/>
  <c r="H274" i="3" s="1"/>
  <c r="H264" i="1"/>
  <c r="H271" i="3" s="1"/>
  <c r="H255" i="1"/>
  <c r="H262" i="3" s="1"/>
  <c r="I254" i="1"/>
  <c r="I255" i="1" s="1"/>
  <c r="H254" i="1"/>
  <c r="H261" i="3" s="1"/>
  <c r="I248" i="1"/>
  <c r="I249" i="1" s="1"/>
  <c r="I250" i="1" s="1"/>
  <c r="I251" i="1" s="1"/>
  <c r="I252" i="1" s="1"/>
  <c r="H252" i="1"/>
  <c r="H259" i="3" s="1"/>
  <c r="H246" i="1"/>
  <c r="H253" i="3" s="1"/>
  <c r="H240" i="1"/>
  <c r="H247" i="3" s="1"/>
  <c r="H238" i="1"/>
  <c r="H245" i="3" s="1"/>
  <c r="H231" i="1"/>
  <c r="H238" i="3" s="1"/>
  <c r="I230" i="1"/>
  <c r="I231" i="1" s="1"/>
  <c r="I232" i="1" s="1"/>
  <c r="H230" i="1"/>
  <c r="H237" i="3" s="1"/>
  <c r="H227" i="1"/>
  <c r="H234" i="3" s="1"/>
  <c r="H208" i="1"/>
  <c r="H215" i="3" s="1"/>
  <c r="H207" i="1"/>
  <c r="H214" i="3" s="1"/>
  <c r="I206" i="1"/>
  <c r="I207" i="1" s="1"/>
  <c r="I208" i="1" s="1"/>
  <c r="H206" i="1"/>
  <c r="H213" i="3" s="1"/>
  <c r="H204" i="1"/>
  <c r="H211" i="3" s="1"/>
  <c r="H203" i="1"/>
  <c r="H210" i="3" s="1"/>
  <c r="H202" i="1"/>
  <c r="H209" i="3" s="1"/>
  <c r="H201" i="1"/>
  <c r="H208" i="3" s="1"/>
  <c r="H200" i="1"/>
  <c r="H207" i="3" s="1"/>
  <c r="H199" i="1"/>
  <c r="H206" i="3" s="1"/>
  <c r="I198" i="1"/>
  <c r="I199" i="1" s="1"/>
  <c r="I200" i="1" s="1"/>
  <c r="I201" i="1" s="1"/>
  <c r="I202" i="1" s="1"/>
  <c r="I203" i="1" s="1"/>
  <c r="I204" i="1" s="1"/>
  <c r="H198" i="1"/>
  <c r="H205" i="3" s="1"/>
  <c r="H197" i="1"/>
  <c r="H204" i="3" s="1"/>
  <c r="H196" i="1"/>
  <c r="H203" i="3" s="1"/>
  <c r="H195" i="1"/>
  <c r="H202" i="3" s="1"/>
  <c r="H194" i="1"/>
  <c r="H201" i="3" s="1"/>
  <c r="H193" i="1"/>
  <c r="H200" i="3" s="1"/>
  <c r="H192" i="1"/>
  <c r="H199" i="3" s="1"/>
  <c r="H191" i="1"/>
  <c r="H198" i="3" s="1"/>
  <c r="H190" i="1"/>
  <c r="H197" i="3" s="1"/>
  <c r="I189" i="1"/>
  <c r="I190" i="1" s="1"/>
  <c r="I191" i="1" s="1"/>
  <c r="I192" i="1" s="1"/>
  <c r="I193" i="1" s="1"/>
  <c r="I194" i="1" s="1"/>
  <c r="I195" i="1" s="1"/>
  <c r="I196" i="1" s="1"/>
  <c r="H189" i="1"/>
  <c r="H196" i="3" s="1"/>
  <c r="H188" i="1"/>
  <c r="H195" i="3" s="1"/>
  <c r="H187" i="1"/>
  <c r="H194" i="3" s="1"/>
  <c r="H186" i="1"/>
  <c r="H193" i="3" s="1"/>
  <c r="H185" i="1"/>
  <c r="H192" i="3" s="1"/>
  <c r="H184" i="1"/>
  <c r="H191" i="3" s="1"/>
  <c r="H183" i="1"/>
  <c r="H190" i="3" s="1"/>
  <c r="H182" i="1"/>
  <c r="H189" i="3" s="1"/>
  <c r="H181" i="1"/>
  <c r="H188" i="3" s="1"/>
  <c r="H180" i="1"/>
  <c r="H187" i="3" s="1"/>
  <c r="H179" i="1"/>
  <c r="H186" i="3" s="1"/>
  <c r="I178" i="1"/>
  <c r="I179" i="1" s="1"/>
  <c r="I180" i="1" s="1"/>
  <c r="I181" i="1" s="1"/>
  <c r="I182" i="1" s="1"/>
  <c r="I183" i="1" s="1"/>
  <c r="I184" i="1" s="1"/>
  <c r="I185" i="1" s="1"/>
  <c r="I186" i="1" s="1"/>
  <c r="I187" i="1" s="1"/>
  <c r="H178" i="1"/>
  <c r="H185" i="3" s="1"/>
  <c r="H177" i="1"/>
  <c r="H184" i="3" s="1"/>
  <c r="H176" i="1"/>
  <c r="H183" i="3" s="1"/>
  <c r="H175" i="1"/>
  <c r="H182" i="3" s="1"/>
  <c r="H174" i="1"/>
  <c r="H181" i="3" s="1"/>
  <c r="H173" i="1"/>
  <c r="H180" i="3" s="1"/>
  <c r="H172" i="1"/>
  <c r="H179" i="3" s="1"/>
  <c r="H171" i="1"/>
  <c r="H178" i="3" s="1"/>
  <c r="I170" i="1"/>
  <c r="I171" i="1" s="1"/>
  <c r="I172" i="1" s="1"/>
  <c r="I173" i="1" s="1"/>
  <c r="I174" i="1" s="1"/>
  <c r="I175" i="1" s="1"/>
  <c r="I176" i="1" s="1"/>
  <c r="H170" i="1"/>
  <c r="H177" i="3" s="1"/>
  <c r="H167" i="1"/>
  <c r="H174" i="3" s="1"/>
  <c r="H168" i="1"/>
  <c r="H175" i="3" s="1"/>
  <c r="H166" i="1"/>
  <c r="H173" i="3" s="1"/>
  <c r="H165" i="1"/>
  <c r="H172" i="3" s="1"/>
  <c r="H164" i="1"/>
  <c r="H171" i="3" s="1"/>
  <c r="H163" i="1"/>
  <c r="H170" i="3" s="1"/>
  <c r="I162" i="1"/>
  <c r="I163" i="1" s="1"/>
  <c r="I164" i="1" s="1"/>
  <c r="I165" i="1" s="1"/>
  <c r="I166" i="1" s="1"/>
  <c r="I167" i="1" s="1"/>
  <c r="I168" i="1" s="1"/>
  <c r="H162" i="1"/>
  <c r="H169" i="3" s="1"/>
  <c r="H160" i="1"/>
  <c r="H167" i="3" s="1"/>
  <c r="I159" i="1"/>
  <c r="I160" i="1" s="1"/>
  <c r="H159" i="1"/>
  <c r="H166" i="3" s="1"/>
  <c r="H158" i="1"/>
  <c r="H165" i="3" s="1"/>
  <c r="H157" i="1"/>
  <c r="H164" i="3" s="1"/>
  <c r="H156" i="1"/>
  <c r="H163" i="3" s="1"/>
  <c r="H155" i="1"/>
  <c r="H162" i="3" s="1"/>
  <c r="I154" i="1"/>
  <c r="I155" i="1" s="1"/>
  <c r="I156" i="1" s="1"/>
  <c r="I157" i="1" s="1"/>
  <c r="H154" i="1"/>
  <c r="H161" i="3" s="1"/>
  <c r="H152" i="1"/>
  <c r="H159" i="3" s="1"/>
  <c r="H151" i="1"/>
  <c r="H158" i="3" s="1"/>
  <c r="I150" i="1"/>
  <c r="I151" i="1" s="1"/>
  <c r="I152" i="1" s="1"/>
  <c r="H150" i="1"/>
  <c r="H157" i="3" s="1"/>
  <c r="H149" i="1"/>
  <c r="H156" i="3" s="1"/>
  <c r="H148" i="1"/>
  <c r="H155" i="3" s="1"/>
  <c r="H147" i="1"/>
  <c r="H154" i="3" s="1"/>
  <c r="I146" i="1"/>
  <c r="I147" i="1" s="1"/>
  <c r="I148" i="1" s="1"/>
  <c r="H146" i="1"/>
  <c r="H153" i="3" s="1"/>
  <c r="H142" i="1"/>
  <c r="H149" i="3" s="1"/>
  <c r="H144" i="1"/>
  <c r="H151" i="3" s="1"/>
  <c r="H143" i="1"/>
  <c r="H150" i="3" s="1"/>
  <c r="H141" i="1"/>
  <c r="H148" i="3" s="1"/>
  <c r="H140" i="1"/>
  <c r="H147" i="3" s="1"/>
  <c r="H139" i="1"/>
  <c r="H146" i="3" s="1"/>
  <c r="I138" i="1"/>
  <c r="I139" i="1" s="1"/>
  <c r="I140" i="1" s="1"/>
  <c r="I141" i="1" s="1"/>
  <c r="I142" i="1" s="1"/>
  <c r="I143" i="1" s="1"/>
  <c r="I144" i="1" s="1"/>
  <c r="H138" i="1"/>
  <c r="H145" i="3" s="1"/>
  <c r="H136" i="1"/>
  <c r="H143" i="3" s="1"/>
  <c r="H135" i="1"/>
  <c r="H142" i="3" s="1"/>
  <c r="H134" i="1"/>
  <c r="H141" i="3" s="1"/>
  <c r="H133" i="1"/>
  <c r="H140" i="3" s="1"/>
  <c r="I132" i="1"/>
  <c r="I133" i="1" s="1"/>
  <c r="I134" i="1" s="1"/>
  <c r="I135" i="1" s="1"/>
  <c r="I136" i="1" s="1"/>
  <c r="H132" i="1"/>
  <c r="H139" i="3" s="1"/>
  <c r="I129" i="1"/>
  <c r="I130" i="1" s="1"/>
  <c r="H130" i="1"/>
  <c r="H137" i="3" s="1"/>
  <c r="H129" i="1"/>
  <c r="H136" i="3" s="1"/>
  <c r="H127" i="1"/>
  <c r="H134" i="3" s="1"/>
  <c r="H126" i="1"/>
  <c r="H133" i="3" s="1"/>
  <c r="I125" i="1"/>
  <c r="I126" i="1" s="1"/>
  <c r="I127" i="1" s="1"/>
  <c r="H125" i="1"/>
  <c r="H132" i="3" s="1"/>
  <c r="I121" i="1"/>
  <c r="I122" i="1" s="1"/>
  <c r="I123" i="1" s="1"/>
  <c r="H123" i="1"/>
  <c r="H130" i="3" s="1"/>
  <c r="H122" i="1"/>
  <c r="H129" i="3" s="1"/>
  <c r="H121" i="1"/>
  <c r="H128" i="3" s="1"/>
  <c r="H120" i="1"/>
  <c r="H127" i="3" s="1"/>
  <c r="H119" i="1"/>
  <c r="H126" i="3" s="1"/>
  <c r="I118" i="1"/>
  <c r="I119" i="1" s="1"/>
  <c r="H118" i="1"/>
  <c r="H125" i="3" s="1"/>
  <c r="H116" i="1"/>
  <c r="H123" i="3" s="1"/>
  <c r="H115" i="1"/>
  <c r="H122" i="3" s="1"/>
  <c r="H114" i="1"/>
  <c r="H121" i="3" s="1"/>
  <c r="H113" i="1"/>
  <c r="H120" i="3" s="1"/>
  <c r="H112" i="1"/>
  <c r="H119" i="3" s="1"/>
  <c r="I111" i="1"/>
  <c r="I112" i="1" s="1"/>
  <c r="I113" i="1" s="1"/>
  <c r="I114" i="1" s="1"/>
  <c r="I115" i="1" s="1"/>
  <c r="I116" i="1" s="1"/>
  <c r="H111" i="1"/>
  <c r="H118" i="3" s="1"/>
  <c r="H104" i="1"/>
  <c r="H111" i="3" s="1"/>
  <c r="I103" i="1"/>
  <c r="I104" i="1" s="1"/>
  <c r="H103" i="1"/>
  <c r="H110" i="3" s="1"/>
  <c r="H101" i="1"/>
  <c r="H108" i="3" s="1"/>
  <c r="I100" i="1"/>
  <c r="I101" i="1" s="1"/>
  <c r="H100" i="1"/>
  <c r="H107" i="3" s="1"/>
  <c r="I96" i="1"/>
  <c r="H94" i="1"/>
  <c r="H101" i="3" s="1"/>
  <c r="H93" i="1"/>
  <c r="H100" i="3" s="1"/>
  <c r="H92" i="1"/>
  <c r="H99" i="3" s="1"/>
  <c r="I91" i="1"/>
  <c r="I92" i="1" s="1"/>
  <c r="I93" i="1" s="1"/>
  <c r="I94" i="1" s="1"/>
  <c r="H91" i="1"/>
  <c r="H98" i="3" s="1"/>
  <c r="H89" i="1"/>
  <c r="H96" i="3" s="1"/>
  <c r="H88" i="1"/>
  <c r="H95" i="3" s="1"/>
  <c r="I87" i="1"/>
  <c r="I88" i="1" s="1"/>
  <c r="I89" i="1" s="1"/>
  <c r="H87" i="1"/>
  <c r="H94" i="3" s="1"/>
  <c r="I79" i="1"/>
  <c r="I80" i="1" s="1"/>
  <c r="I81" i="1" s="1"/>
  <c r="H78" i="1"/>
  <c r="H85" i="3" s="1"/>
  <c r="H76" i="1"/>
  <c r="H83" i="3" s="1"/>
  <c r="H75" i="1"/>
  <c r="H82" i="3" s="1"/>
  <c r="I74" i="1"/>
  <c r="I75" i="1" s="1"/>
  <c r="I76" i="1" s="1"/>
  <c r="I77" i="1" s="1"/>
  <c r="H74" i="1"/>
  <c r="H81" i="3" s="1"/>
  <c r="I233" i="1" l="1"/>
  <c r="I234" i="1" s="1"/>
  <c r="I53" i="1"/>
  <c r="I54" i="1" s="1"/>
  <c r="I55" i="1" s="1"/>
  <c r="I56" i="1" s="1"/>
  <c r="H53" i="1"/>
  <c r="H60" i="3" s="1"/>
  <c r="I45" i="1"/>
  <c r="H45" i="1"/>
  <c r="H52" i="3" s="1"/>
  <c r="H17" i="1"/>
  <c r="H24" i="3" s="1"/>
  <c r="H16" i="1"/>
  <c r="H23" i="3" s="1"/>
  <c r="H14" i="1"/>
  <c r="H21" i="3" s="1"/>
  <c r="I13" i="1"/>
  <c r="I14" i="1" s="1"/>
  <c r="H13" i="1"/>
  <c r="H20" i="3" s="1"/>
  <c r="H335" i="3" l="1"/>
  <c r="G335" i="3"/>
  <c r="B335" i="3"/>
  <c r="B334" i="3"/>
  <c r="F334" i="3"/>
  <c r="G334" i="3"/>
  <c r="H334" i="3"/>
  <c r="B326" i="3"/>
  <c r="G326" i="3"/>
  <c r="H306" i="1" l="1"/>
  <c r="H313" i="3" s="1"/>
  <c r="H300" i="1"/>
  <c r="H307" i="3" s="1"/>
  <c r="H301" i="1"/>
  <c r="H308" i="3" s="1"/>
  <c r="H302" i="1"/>
  <c r="H309" i="3" s="1"/>
  <c r="H303" i="1"/>
  <c r="H310" i="3" s="1"/>
  <c r="H304" i="1"/>
  <c r="H311" i="3" s="1"/>
  <c r="H305" i="1"/>
  <c r="H312" i="3" s="1"/>
  <c r="H299" i="1"/>
  <c r="H306" i="3" s="1"/>
  <c r="I224" i="1"/>
  <c r="I225" i="1" s="1"/>
  <c r="I226" i="1" s="1"/>
  <c r="I227" i="1" s="1"/>
  <c r="I228" i="1" s="1"/>
  <c r="H222" i="1"/>
  <c r="H229" i="3" s="1"/>
  <c r="H225" i="1"/>
  <c r="H232" i="3" s="1"/>
  <c r="I218" i="1"/>
  <c r="I219" i="1" s="1"/>
  <c r="I220" i="1" s="1"/>
  <c r="I221" i="1" s="1"/>
  <c r="I222" i="1" s="1"/>
  <c r="H81" i="1" l="1"/>
  <c r="H88" i="3" s="1"/>
  <c r="H77" i="1"/>
  <c r="H84" i="3" s="1"/>
  <c r="I64" i="1"/>
  <c r="H63" i="1"/>
  <c r="H70" i="3" s="1"/>
  <c r="I39" i="1"/>
  <c r="I40" i="1" s="1"/>
  <c r="I21" i="1"/>
  <c r="I22" i="1" s="1"/>
  <c r="I23" i="1" s="1"/>
  <c r="H20" i="1"/>
  <c r="H27" i="3" s="1"/>
  <c r="H281" i="1" l="1"/>
  <c r="H288" i="3" s="1"/>
  <c r="H265" i="1"/>
  <c r="H272" i="3" s="1"/>
  <c r="H223" i="1"/>
  <c r="H230" i="3" s="1"/>
  <c r="H217" i="1"/>
  <c r="H224" i="3" s="1"/>
  <c r="H216" i="1"/>
  <c r="H223" i="3" s="1"/>
  <c r="H212" i="1"/>
  <c r="H219" i="3" s="1"/>
  <c r="I211" i="1"/>
  <c r="I106" i="1"/>
  <c r="I107" i="1" s="1"/>
  <c r="I108" i="1" s="1"/>
  <c r="I109" i="1" s="1"/>
  <c r="H107" i="1"/>
  <c r="H114" i="3" s="1"/>
  <c r="H106" i="1"/>
  <c r="H113" i="3" s="1"/>
  <c r="H98" i="1"/>
  <c r="H105" i="3" s="1"/>
  <c r="H97" i="1"/>
  <c r="H104" i="3" s="1"/>
  <c r="H96" i="1"/>
  <c r="H103" i="3" s="1"/>
  <c r="I83" i="1"/>
  <c r="I84" i="1" s="1"/>
  <c r="I85" i="1" s="1"/>
  <c r="H80" i="1"/>
  <c r="H87" i="3" s="1"/>
  <c r="H79" i="1"/>
  <c r="H86" i="3" s="1"/>
  <c r="I68" i="1"/>
  <c r="I69" i="1" s="1"/>
  <c r="I70" i="1" s="1"/>
  <c r="H72" i="1"/>
  <c r="H79" i="3" s="1"/>
  <c r="H71" i="1"/>
  <c r="H78" i="3" s="1"/>
  <c r="H70" i="1"/>
  <c r="H77" i="3" s="1"/>
  <c r="H69" i="1"/>
  <c r="H76" i="3" s="1"/>
  <c r="H68" i="1"/>
  <c r="H75" i="3" s="1"/>
  <c r="H66" i="1"/>
  <c r="H73" i="3" s="1"/>
  <c r="H64" i="1"/>
  <c r="H71" i="3" s="1"/>
  <c r="H62" i="1"/>
  <c r="H69" i="3" s="1"/>
  <c r="I61" i="1"/>
  <c r="I62" i="1" s="1"/>
  <c r="I65" i="1" s="1"/>
  <c r="H57" i="1"/>
  <c r="H64" i="3" s="1"/>
  <c r="I59" i="1"/>
  <c r="H59" i="1"/>
  <c r="H66" i="3" s="1"/>
  <c r="H58" i="1"/>
  <c r="H65" i="3" s="1"/>
  <c r="H56" i="1"/>
  <c r="H63" i="3" s="1"/>
  <c r="H55" i="1"/>
  <c r="H62" i="3" s="1"/>
  <c r="H54" i="1"/>
  <c r="H61" i="3" s="1"/>
  <c r="I46" i="1"/>
  <c r="H46" i="1"/>
  <c r="H53" i="3" s="1"/>
  <c r="H47" i="1"/>
  <c r="H54" i="3" s="1"/>
  <c r="H43" i="1"/>
  <c r="H50" i="3" s="1"/>
  <c r="H42" i="1"/>
  <c r="H49" i="3" s="1"/>
  <c r="I34" i="1"/>
  <c r="I31" i="1"/>
  <c r="I32" i="1" s="1"/>
  <c r="H32" i="1"/>
  <c r="H39" i="3" s="1"/>
  <c r="H31" i="1"/>
  <c r="H38" i="3" s="1"/>
  <c r="H30" i="1"/>
  <c r="H37" i="3" s="1"/>
  <c r="I212" i="1" l="1"/>
  <c r="I213" i="1" s="1"/>
  <c r="I214" i="1" s="1"/>
  <c r="I215" i="1" s="1"/>
  <c r="I216" i="1" s="1"/>
  <c r="I97" i="1"/>
  <c r="I98" i="1" s="1"/>
  <c r="H298" i="1"/>
  <c r="H305" i="3" s="1"/>
  <c r="H224" i="1"/>
  <c r="H231" i="3" s="1"/>
  <c r="I236" i="1" l="1"/>
  <c r="I237" i="1" s="1"/>
  <c r="I27" i="1"/>
  <c r="I29" i="1" s="1"/>
  <c r="H26" i="1"/>
  <c r="H33" i="3" s="1"/>
  <c r="I238" i="1" l="1"/>
  <c r="I239" i="1" s="1"/>
  <c r="H109" i="1"/>
  <c r="H116" i="3" s="1"/>
  <c r="H108" i="1"/>
  <c r="H115" i="3" s="1"/>
  <c r="H29" i="1"/>
  <c r="H36" i="3" s="1"/>
  <c r="H28" i="1"/>
  <c r="H35" i="3" s="1"/>
  <c r="H27" i="1"/>
  <c r="H34" i="3" s="1"/>
  <c r="I256" i="1" l="1"/>
  <c r="I240" i="1"/>
  <c r="I257" i="1" l="1"/>
  <c r="I258" i="1" s="1"/>
  <c r="I259" i="1" s="1"/>
  <c r="I261" i="1" s="1"/>
  <c r="I262" i="1" s="1"/>
  <c r="I263" i="1" s="1"/>
  <c r="I264" i="1" l="1"/>
  <c r="I265" i="1" s="1"/>
  <c r="I274" i="1" s="1"/>
  <c r="I275" i="1" s="1"/>
  <c r="I276" i="1" s="1"/>
  <c r="I278" i="1" s="1"/>
  <c r="I279" i="1" s="1"/>
  <c r="I281" i="1" s="1"/>
  <c r="I282" i="1" s="1"/>
  <c r="I283" i="1" s="1"/>
  <c r="I284" i="1" s="1"/>
  <c r="H276" i="1"/>
  <c r="H283" i="3" s="1"/>
  <c r="H275" i="1"/>
  <c r="H282" i="3" s="1"/>
  <c r="H247" i="1"/>
  <c r="H254" i="3" s="1"/>
  <c r="H228" i="1"/>
  <c r="H235" i="3" s="1"/>
  <c r="H226" i="1"/>
  <c r="H233" i="3" s="1"/>
  <c r="I294" i="1" l="1"/>
  <c r="I295" i="1" s="1"/>
  <c r="I296" i="1" s="1"/>
  <c r="I297" i="1" s="1"/>
  <c r="I285" i="1"/>
  <c r="I286" i="1" s="1"/>
  <c r="I287" i="1" s="1"/>
  <c r="I288" i="1" s="1"/>
  <c r="I289" i="1" s="1"/>
  <c r="I290" i="1" s="1"/>
  <c r="I291" i="1" s="1"/>
  <c r="I292" i="1" s="1"/>
  <c r="I49" i="1"/>
  <c r="I50" i="1" s="1"/>
  <c r="H49" i="1"/>
  <c r="H56" i="3" s="1"/>
  <c r="H38" i="1"/>
  <c r="H45" i="3" s="1"/>
  <c r="G309" i="1" l="1"/>
  <c r="H317" i="1"/>
  <c r="H297" i="1"/>
  <c r="H304" i="3" s="1"/>
  <c r="H296" i="1"/>
  <c r="H303" i="3" s="1"/>
  <c r="H295" i="1"/>
  <c r="H302" i="3" s="1"/>
  <c r="H294" i="1"/>
  <c r="H301" i="3" s="1"/>
  <c r="H284" i="1"/>
  <c r="H291" i="3" s="1"/>
  <c r="H283" i="1"/>
  <c r="H290" i="3" s="1"/>
  <c r="H242" i="1"/>
  <c r="H249" i="3" s="1"/>
  <c r="H237" i="1"/>
  <c r="H244" i="3" s="1"/>
  <c r="H236" i="1"/>
  <c r="H243" i="3" s="1"/>
  <c r="H234" i="1"/>
  <c r="H241" i="3" s="1"/>
  <c r="H25" i="1"/>
  <c r="H32" i="3" s="1"/>
  <c r="H24" i="1"/>
  <c r="H31" i="3" s="1"/>
  <c r="G324" i="3"/>
  <c r="G325" i="3"/>
  <c r="G327" i="3"/>
  <c r="G323" i="3"/>
  <c r="B324" i="3"/>
  <c r="B325" i="3"/>
  <c r="B327" i="3"/>
  <c r="B323" i="3"/>
  <c r="J12" i="3"/>
  <c r="B314" i="3"/>
  <c r="H256" i="1"/>
  <c r="H263" i="3" s="1"/>
  <c r="H235" i="1"/>
  <c r="H242" i="3" s="1"/>
  <c r="H221" i="1"/>
  <c r="H228" i="3" s="1"/>
  <c r="G4" i="1"/>
  <c r="F9" i="1" s="1"/>
  <c r="F16" i="3" s="1"/>
  <c r="H15" i="1"/>
  <c r="H22" i="3" s="1"/>
  <c r="H18" i="1"/>
  <c r="H25" i="3" s="1"/>
  <c r="H21" i="1"/>
  <c r="H28" i="3" s="1"/>
  <c r="H22" i="1"/>
  <c r="H29" i="3" s="1"/>
  <c r="H23" i="1"/>
  <c r="H30" i="3" s="1"/>
  <c r="H33" i="1"/>
  <c r="H40" i="3" s="1"/>
  <c r="H34" i="1"/>
  <c r="H41" i="3" s="1"/>
  <c r="H35" i="1"/>
  <c r="H42" i="3" s="1"/>
  <c r="E37" i="1"/>
  <c r="H37" i="1" s="1"/>
  <c r="H44" i="3" s="1"/>
  <c r="H39" i="1"/>
  <c r="H46" i="3" s="1"/>
  <c r="H40" i="1"/>
  <c r="H47" i="3" s="1"/>
  <c r="H41" i="1"/>
  <c r="H48" i="3" s="1"/>
  <c r="H50" i="1"/>
  <c r="H57" i="3" s="1"/>
  <c r="H51" i="1"/>
  <c r="H58" i="3" s="1"/>
  <c r="H61" i="1"/>
  <c r="H68" i="3" s="1"/>
  <c r="H65" i="1"/>
  <c r="H72" i="3" s="1"/>
  <c r="H83" i="1"/>
  <c r="H90" i="3" s="1"/>
  <c r="H84" i="1"/>
  <c r="H91" i="3" s="1"/>
  <c r="H85" i="1"/>
  <c r="H92" i="3" s="1"/>
  <c r="H211" i="1"/>
  <c r="H218" i="3" s="1"/>
  <c r="H213" i="1"/>
  <c r="H220" i="3" s="1"/>
  <c r="H214" i="1"/>
  <c r="H221" i="3" s="1"/>
  <c r="H215" i="1"/>
  <c r="H222" i="3" s="1"/>
  <c r="H218" i="1"/>
  <c r="H225" i="3" s="1"/>
  <c r="H219" i="1"/>
  <c r="H226" i="3" s="1"/>
  <c r="H220" i="1"/>
  <c r="H227" i="3" s="1"/>
  <c r="H229" i="1"/>
  <c r="H236" i="3" s="1"/>
  <c r="H232" i="1"/>
  <c r="H239" i="3" s="1"/>
  <c r="H233" i="1"/>
  <c r="H240" i="3" s="1"/>
  <c r="H239" i="1"/>
  <c r="H246" i="3" s="1"/>
  <c r="H241" i="1"/>
  <c r="H248" i="3" s="1"/>
  <c r="H243" i="1"/>
  <c r="H250" i="3" s="1"/>
  <c r="H244" i="1"/>
  <c r="H251" i="3" s="1"/>
  <c r="H245" i="1"/>
  <c r="H252" i="3" s="1"/>
  <c r="H248" i="1"/>
  <c r="H255" i="3" s="1"/>
  <c r="H249" i="1"/>
  <c r="H256" i="3" s="1"/>
  <c r="H250" i="1"/>
  <c r="H257" i="3" s="1"/>
  <c r="H251" i="1"/>
  <c r="H258" i="3" s="1"/>
  <c r="H253" i="1"/>
  <c r="H260" i="3" s="1"/>
  <c r="H257" i="1"/>
  <c r="H264" i="3" s="1"/>
  <c r="H258" i="1"/>
  <c r="H265" i="3" s="1"/>
  <c r="H259" i="1"/>
  <c r="H266" i="3" s="1"/>
  <c r="H260" i="1"/>
  <c r="H267" i="3" s="1"/>
  <c r="H261" i="1"/>
  <c r="H268" i="3" s="1"/>
  <c r="H262" i="1"/>
  <c r="H269" i="3" s="1"/>
  <c r="H263" i="1"/>
  <c r="H270" i="3" s="1"/>
  <c r="H266" i="1"/>
  <c r="H273" i="3" s="1"/>
  <c r="H268" i="1"/>
  <c r="H275" i="3" s="1"/>
  <c r="H273" i="1"/>
  <c r="H280" i="3" s="1"/>
  <c r="H274" i="1"/>
  <c r="H281" i="3" s="1"/>
  <c r="H278" i="1"/>
  <c r="H285" i="3" s="1"/>
  <c r="H279" i="1"/>
  <c r="H286" i="3" s="1"/>
  <c r="F348" i="1"/>
  <c r="H320" i="3" s="1"/>
  <c r="E348" i="1"/>
  <c r="B348" i="1" s="1"/>
  <c r="D320" i="3" s="1"/>
  <c r="I41" i="1"/>
  <c r="I35" i="1"/>
  <c r="I36" i="1" s="1"/>
  <c r="I37" i="1" s="1"/>
  <c r="E36" i="1"/>
  <c r="H36" i="1" s="1"/>
  <c r="H43" i="3" s="1"/>
  <c r="H342" i="1"/>
  <c r="H353" i="3" s="1"/>
  <c r="G3" i="1"/>
  <c r="B353" i="3"/>
  <c r="G353" i="3"/>
  <c r="B351" i="3"/>
  <c r="F351" i="3"/>
  <c r="G351" i="3"/>
  <c r="H351" i="3"/>
  <c r="B352" i="3"/>
  <c r="F352" i="3"/>
  <c r="G352" i="3"/>
  <c r="H352" i="3"/>
  <c r="I51" i="1"/>
  <c r="A317" i="3"/>
  <c r="A318" i="3"/>
  <c r="F317" i="3"/>
  <c r="G317" i="3"/>
  <c r="H317" i="3"/>
  <c r="H10" i="3"/>
  <c r="G10" i="3"/>
  <c r="F10" i="3"/>
  <c r="H9" i="3"/>
  <c r="G9" i="3"/>
  <c r="F9" i="3"/>
  <c r="H8" i="3"/>
  <c r="G8" i="3"/>
  <c r="F8" i="3"/>
  <c r="H7" i="3"/>
  <c r="G7" i="3"/>
  <c r="F7" i="3"/>
  <c r="A7" i="3"/>
  <c r="C6" i="3"/>
  <c r="B6" i="3"/>
  <c r="H5" i="3"/>
  <c r="G5" i="3"/>
  <c r="F5" i="3"/>
  <c r="E5" i="3"/>
  <c r="C5" i="3"/>
  <c r="B5" i="3"/>
  <c r="A5" i="3"/>
  <c r="H4" i="3"/>
  <c r="G4" i="3"/>
  <c r="F4" i="3"/>
  <c r="E4" i="3"/>
  <c r="C4" i="3"/>
  <c r="B4" i="3"/>
  <c r="F3" i="3"/>
  <c r="E3" i="3"/>
  <c r="D3" i="3"/>
  <c r="C3" i="3"/>
  <c r="B3" i="3"/>
  <c r="A3" i="3"/>
  <c r="D2" i="3"/>
  <c r="C2" i="3"/>
  <c r="B2" i="3"/>
  <c r="A2" i="3"/>
  <c r="D1" i="3"/>
  <c r="C1" i="3"/>
  <c r="F354" i="3"/>
  <c r="F353" i="3"/>
  <c r="H350" i="3"/>
  <c r="G350" i="3"/>
  <c r="F350" i="3"/>
  <c r="B350" i="3"/>
  <c r="H349" i="3"/>
  <c r="G349" i="3"/>
  <c r="F349" i="3"/>
  <c r="B349" i="3"/>
  <c r="H348" i="3"/>
  <c r="G348" i="3"/>
  <c r="F348" i="3"/>
  <c r="B348" i="3"/>
  <c r="H347" i="3"/>
  <c r="G347" i="3"/>
  <c r="F347" i="3"/>
  <c r="B347" i="3"/>
  <c r="H346" i="3"/>
  <c r="G346" i="3"/>
  <c r="F346" i="3"/>
  <c r="B346" i="3"/>
  <c r="H345" i="3"/>
  <c r="G345" i="3"/>
  <c r="F345" i="3"/>
  <c r="B345" i="3"/>
  <c r="H344" i="3"/>
  <c r="G344" i="3"/>
  <c r="F344" i="3"/>
  <c r="B344" i="3"/>
  <c r="H343" i="3"/>
  <c r="G343" i="3"/>
  <c r="F343" i="3"/>
  <c r="B343" i="3"/>
  <c r="H342" i="3"/>
  <c r="G342" i="3"/>
  <c r="F342" i="3"/>
  <c r="B342" i="3"/>
  <c r="H341" i="3"/>
  <c r="G341" i="3"/>
  <c r="F341" i="3"/>
  <c r="B341" i="3"/>
  <c r="H340" i="3"/>
  <c r="G340" i="3"/>
  <c r="F340" i="3"/>
  <c r="B340" i="3"/>
  <c r="H339" i="3"/>
  <c r="G339" i="3"/>
  <c r="F339" i="3"/>
  <c r="B339" i="3"/>
  <c r="H338" i="3"/>
  <c r="G338" i="3"/>
  <c r="F338" i="3"/>
  <c r="B338" i="3"/>
  <c r="H337" i="3"/>
  <c r="G337" i="3"/>
  <c r="F337" i="3"/>
  <c r="B337" i="3"/>
  <c r="H336" i="3"/>
  <c r="G336" i="3"/>
  <c r="F336" i="3"/>
  <c r="B336" i="3"/>
  <c r="F335" i="3"/>
  <c r="H333" i="3"/>
  <c r="G333" i="3"/>
  <c r="F333" i="3"/>
  <c r="B333" i="3"/>
  <c r="H332" i="3"/>
  <c r="G332" i="3"/>
  <c r="F332" i="3"/>
  <c r="B332" i="3"/>
  <c r="H331" i="3"/>
  <c r="G331" i="3"/>
  <c r="F331" i="3"/>
  <c r="B331" i="3"/>
  <c r="H330" i="3"/>
  <c r="G330" i="3"/>
  <c r="F330" i="3"/>
  <c r="B330" i="3"/>
  <c r="F321" i="3"/>
  <c r="F316" i="3"/>
  <c r="G315" i="3"/>
  <c r="F314" i="3"/>
  <c r="A13" i="3"/>
  <c r="G1" i="3"/>
  <c r="F8" i="1" l="1"/>
  <c r="F15" i="3" s="1"/>
  <c r="H315" i="3"/>
  <c r="F12" i="1"/>
  <c r="F19" i="3" s="1"/>
  <c r="F7" i="1"/>
  <c r="F14" i="3" s="1"/>
  <c r="H9" i="1"/>
  <c r="H16" i="3" s="1"/>
  <c r="H8" i="1"/>
  <c r="H15" i="3" s="1"/>
  <c r="F10" i="1"/>
  <c r="F17" i="3" s="1"/>
  <c r="H12" i="1"/>
  <c r="H19" i="3" s="1"/>
  <c r="G320" i="3"/>
  <c r="H7" i="1" l="1"/>
  <c r="H14" i="3" s="1"/>
  <c r="H10" i="1"/>
  <c r="H17" i="3" s="1"/>
  <c r="G307" i="1" l="1"/>
  <c r="H308" i="1" s="1"/>
  <c r="A340" i="1" s="1"/>
  <c r="H347" i="1" l="1"/>
  <c r="B347" i="1"/>
  <c r="B346" i="1"/>
  <c r="H346" i="1"/>
  <c r="H318" i="3"/>
  <c r="B349" i="1"/>
  <c r="G318" i="3"/>
  <c r="H3" i="1"/>
  <c r="H316" i="1"/>
  <c r="C316" i="1" s="1"/>
  <c r="B329" i="3" s="1"/>
  <c r="G343" i="1"/>
  <c r="C343" i="1" s="1"/>
  <c r="D343" i="1" s="1"/>
  <c r="G314" i="3"/>
  <c r="H329" i="3"/>
  <c r="G308" i="1"/>
  <c r="G322" i="3" s="1"/>
  <c r="H319" i="3" l="1"/>
  <c r="A319" i="3"/>
  <c r="C317" i="1"/>
  <c r="H343" i="1"/>
  <c r="H316" i="3" s="1"/>
  <c r="B354" i="3"/>
  <c r="G316" i="3"/>
  <c r="C309" i="1"/>
  <c r="G354" i="3"/>
  <c r="C308" i="1"/>
  <c r="A348" i="1" l="1"/>
  <c r="A320" i="3" s="1"/>
  <c r="H354" i="3"/>
  <c r="F349" i="1" l="1"/>
  <c r="G321" i="3" s="1"/>
</calcChain>
</file>

<file path=xl/sharedStrings.xml><?xml version="1.0" encoding="utf-8"?>
<sst xmlns="http://schemas.openxmlformats.org/spreadsheetml/2006/main" count="857" uniqueCount="701">
  <si>
    <t xml:space="preserve"> KLASA regenerační sůl do myček, 3,5 kg</t>
  </si>
  <si>
    <t xml:space="preserve"> KLASA do myček, leštící přípravek, 1 l</t>
  </si>
  <si>
    <t xml:space="preserve"> KOŇSKÝ BALZÁM - gel, 500 ml      CHLADIVÝ</t>
  </si>
  <si>
    <t xml:space="preserve"> TOMFIT - MASÁŽNÍ EMULZE základní 250ml </t>
  </si>
  <si>
    <t xml:space="preserve"> TOMFIT - MASÁŽNÍ EMULZE chladivá 250ml</t>
  </si>
  <si>
    <t xml:space="preserve"> TOMFIT - MASÁŽNÍ EMULZE hřejivá 250ml </t>
  </si>
  <si>
    <t xml:space="preserve"> TOMFIT - MASÁŽNÍ EMULZE kafrová 250ml </t>
  </si>
  <si>
    <t xml:space="preserve"> BETYS - KOSMETICKÁ EMULZE tělová bez parfemace 250ml </t>
  </si>
  <si>
    <t> BETYS - KOSMETICKÁ EMULZE na ruce s parfemací 250ml</t>
  </si>
  <si>
    <t xml:space="preserve"> BETYS - KOSMETICKÁ EMULZE na nohy 250ml </t>
  </si>
  <si>
    <t xml:space="preserve"> PÁSKOVÝ MOP S NÁSADOU, délka 140 cm</t>
  </si>
  <si>
    <t xml:space="preserve"> MYCÍ HADR, oranžový, hrubý, podlahový, savý</t>
  </si>
  <si>
    <t xml:space="preserve"> MYCÍ HADR bílý, podlahový, savý 55x70cm</t>
  </si>
  <si>
    <t xml:space="preserve"> MYCÍ HADR bílý, podlahový, savý 90x60cm</t>
  </si>
  <si>
    <t xml:space="preserve"> PRACHOVKA, bílá</t>
  </si>
  <si>
    <t xml:space="preserve"> PRACHOVKA, barevná</t>
  </si>
  <si>
    <t xml:space="preserve"> EFEKT PRÁDELNÍ ŠŇŮRA, 20 m</t>
  </si>
  <si>
    <t xml:space="preserve"> LOPATKA SE SMETÁČKEM   </t>
  </si>
  <si>
    <t xml:space="preserve"> GUMOVÉ RUKAVICE pro domácnost</t>
  </si>
  <si>
    <t xml:space="preserve"> EFEKT Závěsná voňka
 do automobilů a domácností</t>
  </si>
  <si>
    <t xml:space="preserve"> SIMPLE GREEN, 750 ml  (na kola, auta, sekačky apod.)</t>
  </si>
  <si>
    <r>
      <t xml:space="preserve"> Mr. PROFESIONAL Wash, 1 litr, špičkový koncentr. mycí přípravek</t>
    </r>
    <r>
      <rPr>
        <b/>
        <sz val="10"/>
        <color indexed="17"/>
        <rFont val="Arial"/>
        <family val="2"/>
        <charset val="238"/>
      </rPr>
      <t/>
    </r>
  </si>
  <si>
    <r>
      <t>EKOLOGICKÝ</t>
    </r>
    <r>
      <rPr>
        <b/>
        <sz val="9"/>
        <color indexed="8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>KONCENTRÁT</t>
    </r>
  </si>
  <si>
    <t xml:space="preserve"> Mr. PROFESIONAL Soft, speciální změkčovač vody, 1 kg</t>
  </si>
  <si>
    <r>
      <t>EKOLOGICKÝ</t>
    </r>
    <r>
      <rPr>
        <b/>
        <sz val="9"/>
        <color indexed="8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>SUPER-KONCENTRÁT</t>
    </r>
  </si>
  <si>
    <t xml:space="preserve"> Mr. PROFESIONAL Ultra, špičkový saponát na nádobí, 1 litr</t>
  </si>
  <si>
    <t xml:space="preserve"> Mr. PROFESIONAL Super bílý, bělící prostředek, 1 kg</t>
  </si>
  <si>
    <t xml:space="preserve"> Mr. PROFESIONAL Universal, universální saponát, 1 litr</t>
  </si>
  <si>
    <t xml:space="preserve"> Mr. PROFESIONAL Return, deinkrustační přípravek, 1 kg</t>
  </si>
  <si>
    <r>
      <t xml:space="preserve"> ENERGIT KIDZ - PRO DĚTI, balení 42 tablet,  Vitaminové tablety pro děti </t>
    </r>
    <r>
      <rPr>
        <b/>
        <sz val="9"/>
        <color indexed="18"/>
        <rFont val="Arial"/>
        <family val="2"/>
        <charset val="238"/>
      </rPr>
      <t>S PŘÍCHUTÍ OVOCE - MIX</t>
    </r>
  </si>
  <si>
    <t xml:space="preserve"> ZELENÁ KÁVA A ESPRESSO</t>
  </si>
  <si>
    <t xml:space="preserve"> 2 ks FORSIL TURBO AKTIV 3 l</t>
  </si>
  <si>
    <t>ČÁSTKA CELKEM K ÚHRADĚ:</t>
  </si>
  <si>
    <t>21 a více kusů</t>
  </si>
  <si>
    <t>NE</t>
  </si>
  <si>
    <t>ANO</t>
  </si>
  <si>
    <t>  TIP:
potvrdit vložené číslo
šipkou nahoru/dolů</t>
  </si>
  <si>
    <t>1 - 6
ks</t>
  </si>
  <si>
    <t>7 - 13
ks</t>
  </si>
  <si>
    <t>14 ks
a více</t>
  </si>
  <si>
    <t>F841</t>
  </si>
  <si>
    <t>F843</t>
  </si>
  <si>
    <t xml:space="preserve"> FORSIL TURBO AKTIV spciální prostředek k odstranění skvrn, kanystr 3 l</t>
  </si>
  <si>
    <t xml:space="preserve"> PROSTŘEDKY NA WC, KOUPELNY, KUCHYNĚ</t>
  </si>
  <si>
    <t xml:space="preserve"> MR. PROFESIONAL JAS, láhev 1 l s rozprašovačem</t>
  </si>
  <si>
    <t xml:space="preserve"> MR. PROFESIONAL JAS, náhradní náplň 1 l</t>
  </si>
  <si>
    <t xml:space="preserve"> MR. PROFESIONAL JAS, kanystr 3 l</t>
  </si>
  <si>
    <t xml:space="preserve"> PROSTŘEDKY DO MYČEK NA NÁDOBÍ</t>
  </si>
  <si>
    <t>M856</t>
  </si>
  <si>
    <t>M857</t>
  </si>
  <si>
    <t>M858</t>
  </si>
  <si>
    <t>M859</t>
  </si>
  <si>
    <t xml:space="preserve"> MAXIVITA BYLINNÝ SIRUP Průduškový, balení 200 ml</t>
  </si>
  <si>
    <t xml:space="preserve"> MAXIVITA BYLINNÝ SIRUP Na kašel, balení 200 ml</t>
  </si>
  <si>
    <t>M860</t>
  </si>
  <si>
    <t xml:space="preserve"> MAXIVITA BYLINNÝ SIRUP KLIDNÝ SPÁNEK, 200 ml</t>
  </si>
  <si>
    <t>L780</t>
  </si>
  <si>
    <t xml:space="preserve"> LUIGI COLUTTI ROLL-ON vůně CLEFT ROCK, 50 ml</t>
  </si>
  <si>
    <t>M787</t>
  </si>
  <si>
    <r>
      <t xml:space="preserve"> MAXIVITA ENERGY POWER STICKS PACK, 12 sáčků </t>
    </r>
    <r>
      <rPr>
        <b/>
        <sz val="9"/>
        <color indexed="48"/>
        <rFont val="Arial"/>
        <family val="2"/>
        <charset val="238"/>
      </rPr>
      <t>S PŘÍCHUTÍ MÍCHANÉHO OVOCE</t>
    </r>
  </si>
  <si>
    <r>
      <t xml:space="preserve"> MAXIVITA MAGNÉZIUM 400 mg (Hořčík) + B KOMPLEX + VITAMIN C, 16 sáčků </t>
    </r>
    <r>
      <rPr>
        <b/>
        <sz val="9"/>
        <color indexed="12"/>
        <rFont val="Arial"/>
        <family val="2"/>
        <charset val="238"/>
      </rPr>
      <t>S PŘÍCHUTÍ GREPU</t>
    </r>
  </si>
  <si>
    <t xml:space="preserve"> KOSMETICKÉ VAZELINY</t>
  </si>
  <si>
    <r>
      <t xml:space="preserve"> EXTRAVEGAMIX, kořenící přípravek, 1 kg </t>
    </r>
    <r>
      <rPr>
        <b/>
        <sz val="10"/>
        <color indexed="10"/>
        <rFont val="Arial"/>
        <family val="2"/>
        <charset val="238"/>
      </rPr>
      <t>NEOBSAHUJE GLUTAMAN SODNÝ</t>
    </r>
  </si>
  <si>
    <t xml:space="preserve"> 100PER PREMIUM COLOR s marseillským mýdlem, prací gel na bar. prádlo, 3 l</t>
  </si>
  <si>
    <t xml:space="preserve"> 100PER PREMIUM COMPLETE s marseillským mýdlem, univerzál. prací gel, 3 l</t>
  </si>
  <si>
    <t xml:space="preserve"> 100PER PREMIUM BLACK s marseillským mýdlem, prací gel na černé prádlo, 3 l</t>
  </si>
  <si>
    <t xml:space="preserve"> 100PER PREMIUM antibakteriální čistič koupelen, 1 l s rozprašovačem</t>
  </si>
  <si>
    <t xml:space="preserve">   Dárkové balení</t>
  </si>
  <si>
    <t xml:space="preserve"> KOSMETIKA PRO MUŽE</t>
  </si>
  <si>
    <t>L721</t>
  </si>
  <si>
    <t>E724</t>
  </si>
  <si>
    <t>E725</t>
  </si>
  <si>
    <t>E726</t>
  </si>
  <si>
    <t xml:space="preserve"> VLOŽKY DO BOT mikromasážní</t>
  </si>
  <si>
    <t xml:space="preserve"> VLOŽKY DO BOT kožené klasik</t>
  </si>
  <si>
    <t xml:space="preserve"> VLOŽKY DO BOT s aktivním uhlím</t>
  </si>
  <si>
    <t>V181-B</t>
  </si>
  <si>
    <t>A693</t>
  </si>
  <si>
    <t>A694</t>
  </si>
  <si>
    <t>P700</t>
  </si>
  <si>
    <t xml:space="preserve"> Mr. PROFESIONAL PERLA saponát na nádobí 5 l</t>
  </si>
  <si>
    <t>Číslo
výrobku</t>
  </si>
  <si>
    <t>cena</t>
  </si>
  <si>
    <t>ks</t>
  </si>
  <si>
    <t>celkem</t>
  </si>
  <si>
    <t xml:space="preserve"> Mr. ExPERt, hydratační tekuté mýdlo, 5 l</t>
  </si>
  <si>
    <t>likvidátor pachu a kouře</t>
  </si>
  <si>
    <t xml:space="preserve"> Pivní šampon, 250 ml</t>
  </si>
  <si>
    <t>Poznámka:</t>
  </si>
  <si>
    <t>Zákaznické číslo:</t>
  </si>
  <si>
    <r>
      <t>Jméno:</t>
    </r>
    <r>
      <rPr>
        <sz val="10"/>
        <color indexed="9"/>
        <rFont val="Arial"/>
        <family val="2"/>
      </rPr>
      <t/>
    </r>
  </si>
  <si>
    <t>  Příjmení:</t>
  </si>
  <si>
    <t>Ulice, č.d.: </t>
  </si>
  <si>
    <t>PSČ: </t>
  </si>
  <si>
    <t>Telefon (důležité pro dovoz): </t>
  </si>
  <si>
    <t> v době od </t>
  </si>
  <si>
    <t> do </t>
  </si>
  <si>
    <t>případně: </t>
  </si>
  <si>
    <t> kusů</t>
  </si>
  <si>
    <t>Zpět nahoru</t>
  </si>
  <si>
    <t>NÁZORNÝ PŘÍKLAD KÓDOVÁNÍ VÝROBKŮ</t>
  </si>
  <si>
    <t>Příklad:</t>
  </si>
  <si>
    <t>Kód výrobku</t>
  </si>
  <si>
    <t>Tento kód je neměnný pro všechny katalogy a ceníky stejný.</t>
  </si>
  <si>
    <t>Za kódem je v některých případech uvedena varianta vůně apod.</t>
  </si>
  <si>
    <t>Cena celkem:</t>
  </si>
  <si>
    <t>sleva (místo dárku)</t>
  </si>
  <si>
    <t>cílová sleva</t>
  </si>
  <si>
    <t xml:space="preserve"> SAPONÁTY NA NÁDOBÍ</t>
  </si>
  <si>
    <t xml:space="preserve"> TEKUTÁ A TUHÁ MÝDLA</t>
  </si>
  <si>
    <t xml:space="preserve"> KOSMETIKA Z MRTVÉHO MOŘE</t>
  </si>
  <si>
    <t xml:space="preserve"> VITAMÍNY A DOPLŇKY ZDRAVÉ VÝŽIVY</t>
  </si>
  <si>
    <t xml:space="preserve">   Pořadové číslo výrobku</t>
  </si>
  <si>
    <t xml:space="preserve"> Jak dodat: </t>
  </si>
  <si>
    <t>NEBO</t>
  </si>
  <si>
    <t>Město: </t>
  </si>
  <si>
    <t>objednáno kusů:</t>
  </si>
  <si>
    <t>+ 50 ml ZDARMA</t>
  </si>
  <si>
    <t>TISK OBJEDNÁVKY</t>
  </si>
  <si>
    <t>zpět na Objednávku výrobků</t>
  </si>
  <si>
    <t>tisk:</t>
  </si>
  <si>
    <t>počet</t>
  </si>
  <si>
    <t>&lt;&gt;0</t>
  </si>
  <si>
    <t>Číslo výr.</t>
  </si>
  <si>
    <t>Popis</t>
  </si>
  <si>
    <t>c</t>
  </si>
  <si>
    <t>d</t>
  </si>
  <si>
    <t>e</t>
  </si>
  <si>
    <r>
      <t xml:space="preserve">2. </t>
    </r>
    <r>
      <rPr>
        <sz val="10"/>
        <rFont val="Arial"/>
        <family val="2"/>
        <charset val="238"/>
      </rPr>
      <t>menu</t>
    </r>
    <r>
      <rPr>
        <b/>
        <sz val="10"/>
        <rFont val="Arial"/>
        <family val="2"/>
        <charset val="238"/>
      </rPr>
      <t xml:space="preserve"> Data-Filtr&gt;Rozšířený filtr..</t>
    </r>
  </si>
  <si>
    <r>
      <t xml:space="preserve">3. </t>
    </r>
    <r>
      <rPr>
        <sz val="10"/>
        <rFont val="Arial"/>
        <family val="2"/>
        <charset val="238"/>
      </rPr>
      <t>v dialogovém okně</t>
    </r>
    <r>
      <rPr>
        <b/>
        <sz val="10"/>
        <rFont val="Arial"/>
        <family val="2"/>
        <charset val="238"/>
      </rPr>
      <t xml:space="preserve"> OK</t>
    </r>
  </si>
  <si>
    <r>
      <t>4. Ctrl+Home</t>
    </r>
    <r>
      <rPr>
        <sz val="10"/>
        <rFont val="Arial"/>
        <family val="2"/>
        <charset val="238"/>
      </rPr>
      <t xml:space="preserve"> (skok na začátek)</t>
    </r>
  </si>
  <si>
    <r>
      <t xml:space="preserve">5. </t>
    </r>
    <r>
      <rPr>
        <sz val="10"/>
        <rFont val="Arial"/>
        <family val="2"/>
        <charset val="238"/>
      </rPr>
      <t>menu</t>
    </r>
    <r>
      <rPr>
        <b/>
        <sz val="10"/>
        <rFont val="Arial"/>
        <family val="2"/>
        <charset val="238"/>
      </rPr>
      <t xml:space="preserve"> Soubor-Tisk… OK</t>
    </r>
  </si>
  <si>
    <t>D171</t>
  </si>
  <si>
    <t>odpuzovač molů</t>
  </si>
  <si>
    <t xml:space="preserve"> Objednávku telefonujte, faxujte nebo odešlete poštou či e-mailem.</t>
  </si>
  <si>
    <t xml:space="preserve"> Pivní pěna do koupele, 1 l</t>
  </si>
  <si>
    <t xml:space="preserve"> Klasa Dezan 5 l</t>
  </si>
  <si>
    <t>NOVINKA</t>
  </si>
  <si>
    <t>AKCE</t>
  </si>
  <si>
    <t>F010</t>
  </si>
  <si>
    <t>K413</t>
  </si>
  <si>
    <t>F209</t>
  </si>
  <si>
    <t>F211</t>
  </si>
  <si>
    <t>V067</t>
  </si>
  <si>
    <t>V068</t>
  </si>
  <si>
    <t>J033</t>
  </si>
  <si>
    <t>J218</t>
  </si>
  <si>
    <t>E330</t>
  </si>
  <si>
    <t>K414</t>
  </si>
  <si>
    <t>T050</t>
  </si>
  <si>
    <t>K216</t>
  </si>
  <si>
    <t>K237</t>
  </si>
  <si>
    <t>N172</t>
  </si>
  <si>
    <t>F309</t>
  </si>
  <si>
    <t>E355</t>
  </si>
  <si>
    <t>E379</t>
  </si>
  <si>
    <t>M072</t>
  </si>
  <si>
    <t>M073</t>
  </si>
  <si>
    <t>M356</t>
  </si>
  <si>
    <t>E311</t>
  </si>
  <si>
    <t>E416</t>
  </si>
  <si>
    <t>E319</t>
  </si>
  <si>
    <t>B083-B</t>
  </si>
  <si>
    <t>B086-S</t>
  </si>
  <si>
    <t>B087</t>
  </si>
  <si>
    <t>B088</t>
  </si>
  <si>
    <t>B089</t>
  </si>
  <si>
    <t>B090</t>
  </si>
  <si>
    <t>B091</t>
  </si>
  <si>
    <t>V238</t>
  </si>
  <si>
    <t>V377</t>
  </si>
  <si>
    <t>V165</t>
  </si>
  <si>
    <t>D166</t>
  </si>
  <si>
    <t>D167</t>
  </si>
  <si>
    <t>D146</t>
  </si>
  <si>
    <t>D147</t>
  </si>
  <si>
    <t>D148</t>
  </si>
  <si>
    <t>D168</t>
  </si>
  <si>
    <t>D391</t>
  </si>
  <si>
    <t>V181-M</t>
  </si>
  <si>
    <t>V181-K</t>
  </si>
  <si>
    <t>E182</t>
  </si>
  <si>
    <t>H036</t>
  </si>
  <si>
    <t>H037</t>
  </si>
  <si>
    <t>H153</t>
  </si>
  <si>
    <t>H155</t>
  </si>
  <si>
    <t>H154</t>
  </si>
  <si>
    <t>Z170</t>
  </si>
  <si>
    <t>C424</t>
  </si>
  <si>
    <t>R227</t>
  </si>
  <si>
    <t>R281</t>
  </si>
  <si>
    <t>MR425</t>
  </si>
  <si>
    <t>MR426</t>
  </si>
  <si>
    <t>MR427</t>
  </si>
  <si>
    <t>MR428</t>
  </si>
  <si>
    <t>MR429</t>
  </si>
  <si>
    <t>MR430</t>
  </si>
  <si>
    <t>M462</t>
  </si>
  <si>
    <t>M460</t>
  </si>
  <si>
    <t>M458</t>
  </si>
  <si>
    <t>M464</t>
  </si>
  <si>
    <t>M457</t>
  </si>
  <si>
    <t>M455</t>
  </si>
  <si>
    <t>případně další katalogy</t>
  </si>
  <si>
    <t>M471</t>
  </si>
  <si>
    <t>G475-S</t>
  </si>
  <si>
    <t>G475-M</t>
  </si>
  <si>
    <t>G475-L</t>
  </si>
  <si>
    <t>G475-XL</t>
  </si>
  <si>
    <t>M477</t>
  </si>
  <si>
    <t>M478</t>
  </si>
  <si>
    <t>M480</t>
  </si>
  <si>
    <t>katalog stránka</t>
  </si>
  <si>
    <t>F492</t>
  </si>
  <si>
    <t>K495</t>
  </si>
  <si>
    <t>E507</t>
  </si>
  <si>
    <t xml:space="preserve"> Gumové rukavice pro domácnost - velikost M</t>
  </si>
  <si>
    <t xml:space="preserve"> Gumové rukavice pro domácnost - velikost L</t>
  </si>
  <si>
    <t xml:space="preserve"> Gumové rukavice pro domácnost - velikost XL</t>
  </si>
  <si>
    <t xml:space="preserve"> Ředící láhev</t>
  </si>
  <si>
    <t>E520</t>
  </si>
  <si>
    <t>E519</t>
  </si>
  <si>
    <t>E521</t>
  </si>
  <si>
    <t xml:space="preserve"> DÁMSKÁ HYGIENA</t>
  </si>
  <si>
    <t>MR528</t>
  </si>
  <si>
    <t xml:space="preserve"> MAXIVITA PREMIUM Zdravé vlasy, nehty a pokožka, 30 tablet</t>
  </si>
  <si>
    <t xml:space="preserve"> MAXIVITA PREMIUM Gingo biloba (30 mg*), 30 tablet</t>
  </si>
  <si>
    <t>OBJEDNÁVKA</t>
  </si>
  <si>
    <t>objednáno 3 x 1</t>
  </si>
  <si>
    <t>E558</t>
  </si>
  <si>
    <t>EKOLOGICKÝ ČISTIČ</t>
  </si>
  <si>
    <t>M559</t>
  </si>
  <si>
    <t xml:space="preserve"> Konec objednávkového formuláře firmy EFEKT</t>
  </si>
  <si>
    <t>E571</t>
  </si>
  <si>
    <t>B575E</t>
  </si>
  <si>
    <t>B575M</t>
  </si>
  <si>
    <t>Eukalyptus &amp; Máta</t>
  </si>
  <si>
    <t>Meduňka &amp; Pomeranč</t>
  </si>
  <si>
    <t>V181-P</t>
  </si>
  <si>
    <t>V586</t>
  </si>
  <si>
    <t xml:space="preserve"> PRACÍ PRÁŠKY A PRACÍ DOPLŇKY</t>
  </si>
  <si>
    <t xml:space="preserve"> TOALETNÍ PAPÍRY, KAPESNÍKY, UTĚRKY</t>
  </si>
  <si>
    <t>E608</t>
  </si>
  <si>
    <t>M610</t>
  </si>
  <si>
    <t>M612</t>
  </si>
  <si>
    <t>M611</t>
  </si>
  <si>
    <t>E-mail:</t>
  </si>
  <si>
    <t>E-mail</t>
  </si>
  <si>
    <t>@</t>
  </si>
  <si>
    <t>R226</t>
  </si>
  <si>
    <t xml:space="preserve"> LAURA COLUTTI dámské vložky normal, balení 20 ks</t>
  </si>
  <si>
    <t>L619</t>
  </si>
  <si>
    <t>L620</t>
  </si>
  <si>
    <t>T629</t>
  </si>
  <si>
    <t>kokos</t>
  </si>
  <si>
    <t>F633</t>
  </si>
  <si>
    <t>F634</t>
  </si>
  <si>
    <t>K496</t>
  </si>
  <si>
    <t xml:space="preserve"> LAURA COLUTTI  tampóny normal, balení 8 ks</t>
  </si>
  <si>
    <t xml:space="preserve"> KOSMETIKA PRO DĚTI</t>
  </si>
  <si>
    <t>K639</t>
  </si>
  <si>
    <t>K640</t>
  </si>
  <si>
    <t>M642</t>
  </si>
  <si>
    <r>
      <t xml:space="preserve"> KIDS sprchový gel &amp; šampon, </t>
    </r>
    <r>
      <rPr>
        <b/>
        <sz val="10"/>
        <color indexed="60"/>
        <rFont val="Arial"/>
        <family val="2"/>
        <charset val="238"/>
      </rPr>
      <t>Vůně višně</t>
    </r>
    <r>
      <rPr>
        <b/>
        <sz val="10"/>
        <rFont val="Arial"/>
        <family val="2"/>
        <charset val="238"/>
      </rPr>
      <t>, 300 ml</t>
    </r>
  </si>
  <si>
    <r>
      <t xml:space="preserve"> KIDS sprchový gel &amp; šampon, </t>
    </r>
    <r>
      <rPr>
        <b/>
        <sz val="10"/>
        <color indexed="60"/>
        <rFont val="Arial"/>
        <family val="2"/>
        <charset val="238"/>
      </rPr>
      <t>Vůně borůvek</t>
    </r>
    <r>
      <rPr>
        <b/>
        <sz val="10"/>
        <rFont val="Arial"/>
        <family val="2"/>
        <charset val="238"/>
      </rPr>
      <t>, 300 ml</t>
    </r>
  </si>
  <si>
    <t>L652</t>
  </si>
  <si>
    <t xml:space="preserve"> LAURA COLUTTI myci gel pro intimní hygienu, balení 500 ml</t>
  </si>
  <si>
    <t xml:space="preserve"> MAXIVITA PREMIUM Super Linie, 30 tablet</t>
  </si>
  <si>
    <t xml:space="preserve"> MAXIVITA PREMIUM Kloubní výživa,  30 kapslí</t>
  </si>
  <si>
    <t xml:space="preserve"> MAXIVITA PREMIUM Zdravé oči, 30 tablet</t>
  </si>
  <si>
    <t xml:space="preserve"> MAXIVITA HERBAL Očista jater, 30 tablet</t>
  </si>
  <si>
    <t xml:space="preserve"> REPELENTY PREDATOR</t>
  </si>
  <si>
    <t>P659</t>
  </si>
  <si>
    <t>P660</t>
  </si>
  <si>
    <t>P661</t>
  </si>
  <si>
    <t>P662</t>
  </si>
  <si>
    <t>P664</t>
  </si>
  <si>
    <t>P665</t>
  </si>
  <si>
    <t>M669</t>
  </si>
  <si>
    <t>M670</t>
  </si>
  <si>
    <t>M671</t>
  </si>
  <si>
    <t xml:space="preserve"> MAXIVITA EXCLUSIVE KLOUBNÍ VÝŽIVA, 20 sáčků (76 g / 1 sáček)</t>
  </si>
  <si>
    <t>email: efekt@efekt.cz</t>
  </si>
  <si>
    <t xml:space="preserve"> REPELENT PREDATOR FORTE, balení 150 ml</t>
  </si>
  <si>
    <t xml:space="preserve"> REPELENT PREDATOR JUNIOR, balení 150 ml</t>
  </si>
  <si>
    <t xml:space="preserve"> REPELENT PREDATOR OUTDOOR IMPREGNACE, balení 200 ml</t>
  </si>
  <si>
    <t>M684</t>
  </si>
  <si>
    <t>M685</t>
  </si>
  <si>
    <t>M686</t>
  </si>
  <si>
    <t>M687</t>
  </si>
  <si>
    <t xml:space="preserve"> QUARTETT VAZELINA s extraktem z měsíčku lékařského, 250 ml</t>
  </si>
  <si>
    <t xml:space="preserve"> VITAR vazelina extra jemná bílá, 110 g</t>
  </si>
  <si>
    <t>A708</t>
  </si>
  <si>
    <t>M712</t>
  </si>
  <si>
    <t xml:space="preserve"> MAXIVITA HERBAL SEPTANGIN Med a citrón, 16 pastilek</t>
  </si>
  <si>
    <t>V711</t>
  </si>
  <si>
    <t>F733</t>
  </si>
  <si>
    <t>SUPER AKCE</t>
  </si>
  <si>
    <t>J734</t>
  </si>
  <si>
    <t>J735</t>
  </si>
  <si>
    <t>J736</t>
  </si>
  <si>
    <t>G737</t>
  </si>
  <si>
    <t>L748</t>
  </si>
  <si>
    <t>L750</t>
  </si>
  <si>
    <t>L752</t>
  </si>
  <si>
    <t xml:space="preserve"> AIT - sekundové lepidlo na plast, porelán, kov, atd. balení 3 g</t>
  </si>
  <si>
    <t>M760</t>
  </si>
  <si>
    <t>M761</t>
  </si>
  <si>
    <t>M762</t>
  </si>
  <si>
    <t xml:space="preserve"> MAXIVITA HERBAL HORKÝ NÁPOJ echinacea, 10 sáčků</t>
  </si>
  <si>
    <t xml:space="preserve"> MAXIVITA HERBAL HORKÝ NÁPOJ brusinka, 10 sáčků</t>
  </si>
  <si>
    <t xml:space="preserve"> MAXIVITA HERBAL HORKÝ NÁPOJ zázvor, 10 sáčků</t>
  </si>
  <si>
    <t>M763</t>
  </si>
  <si>
    <t>M764</t>
  </si>
  <si>
    <r>
      <t xml:space="preserve">1. Označ buňku </t>
    </r>
    <r>
      <rPr>
        <b/>
        <u/>
        <sz val="10"/>
        <color indexed="10"/>
        <rFont val="Arial CE"/>
        <charset val="238"/>
      </rPr>
      <t>Číslo výr.</t>
    </r>
  </si>
  <si>
    <r>
      <t xml:space="preserve"> LAURA COLLINI pleťový a tělový krém</t>
    </r>
    <r>
      <rPr>
        <b/>
        <sz val="9"/>
        <color indexed="8"/>
        <rFont val="Arial"/>
        <family val="2"/>
        <charset val="238"/>
      </rPr>
      <t xml:space="preserve"> 5% konopného oleje, 250 ml</t>
    </r>
  </si>
  <si>
    <t xml:space="preserve"> LAURA COLLINI krém na ruce 5% konopného oleje, 100 ml</t>
  </si>
  <si>
    <t xml:space="preserve"> EFEKT Lotio 5 l modré</t>
  </si>
  <si>
    <t xml:space="preserve"> MR. PROFESIONAL GLANC, 5 litrů</t>
  </si>
  <si>
    <t>M774</t>
  </si>
  <si>
    <t>M775</t>
  </si>
  <si>
    <t>M776</t>
  </si>
  <si>
    <t>M777</t>
  </si>
  <si>
    <t xml:space="preserve"> VLOŽKY DO BOT antibakteriální</t>
  </si>
  <si>
    <t xml:space="preserve"> SUPERKONCENTRÁTY  MR. PROFESIONAL</t>
  </si>
  <si>
    <t>M745</t>
  </si>
  <si>
    <t xml:space="preserve"> MAXIVITA B KOMPLEX + Vitamin C, 30 tablet</t>
  </si>
  <si>
    <t>*</t>
  </si>
  <si>
    <t>M801</t>
  </si>
  <si>
    <t xml:space="preserve"> MAXIVITA HERBAL MAXI BRUSINKY - KANADSKÉ, balení 30 kapslí</t>
  </si>
  <si>
    <t>M803</t>
  </si>
  <si>
    <t>EN804</t>
  </si>
  <si>
    <t>Vyhledat položku: CTRL+F</t>
  </si>
  <si>
    <r>
      <t xml:space="preserve"> LAURA COLLINI kosmetické polštářky,</t>
    </r>
    <r>
      <rPr>
        <b/>
        <sz val="10"/>
        <color indexed="9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120 kusů</t>
    </r>
  </si>
  <si>
    <t>EN252</t>
  </si>
  <si>
    <t xml:space="preserve"> TRADIČNÍ ŘEZANÉ NUDLE, vaječné těstoviny, balení 250 g + 20 % ZDARMA</t>
  </si>
  <si>
    <t xml:space="preserve"> 100PER AVI modrá 5 l</t>
  </si>
  <si>
    <t xml:space="preserve"> 100PER AVI bílá 5 l</t>
  </si>
  <si>
    <t xml:space="preserve"> Mr.Profesional PERLA 5 l</t>
  </si>
  <si>
    <t xml:space="preserve"> Mr.Prosfesional GLANC 5 l</t>
  </si>
  <si>
    <t xml:space="preserve"> MAXIVITA HOŘČÍK + B6, 30 tablet</t>
  </si>
  <si>
    <t xml:space="preserve"> MAXIVITA BETA-KAROTEN, 30 tablet</t>
  </si>
  <si>
    <t xml:space="preserve"> MAXIVITA VÁPNÍK-HOŘČÍK-ZINEK + vitaminy D3 a K1,   30 tablet</t>
  </si>
  <si>
    <t xml:space="preserve"> MAXIVITA  VITAMIN C (100 mg*) + Zinek (15 mg*,) 30 tablet</t>
  </si>
  <si>
    <t xml:space="preserve"> VITAR SODA tabletová - 150 tablet</t>
  </si>
  <si>
    <t xml:space="preserve"> VITAR SODA prášek, 100 g</t>
  </si>
  <si>
    <t>Vyberte</t>
  </si>
  <si>
    <t>M806</t>
  </si>
  <si>
    <t xml:space="preserve"> FORSIL s vůní ALPINE FRESH, avivážní prostředek, 3 l</t>
  </si>
  <si>
    <t>F807</t>
  </si>
  <si>
    <t>L818</t>
  </si>
  <si>
    <t>E822</t>
  </si>
  <si>
    <t>M823</t>
  </si>
  <si>
    <t xml:space="preserve"> MAXIVITA EXCLUSIVE EREKTOR, 15 kapslí</t>
  </si>
  <si>
    <t>M824</t>
  </si>
  <si>
    <t>M825</t>
  </si>
  <si>
    <t>M826</t>
  </si>
  <si>
    <t>V498</t>
  </si>
  <si>
    <t xml:space="preserve"> ANEL jádrové mýdl na praní, 200 g</t>
  </si>
  <si>
    <t>S829</t>
  </si>
  <si>
    <t xml:space="preserve"> ÚSTNÍ HYGIENA</t>
  </si>
  <si>
    <t xml:space="preserve"> PROPOLISOVÁ TINKTURA, spray, 50 ml</t>
  </si>
  <si>
    <t xml:space="preserve"> KONOPNÁ KOSMETIKA - vysoký obsah konopného oleje (5%)</t>
  </si>
  <si>
    <t xml:space="preserve"> TENTO CLASSIC 3vrstvé hygienické papírové kapesníky, bal. 10 x 10 ks</t>
  </si>
  <si>
    <t xml:space="preserve"> MAXIVITA VÁPNÍK - HOŘČÍK - ZINEK + VITAMINY B6, D3 A K1 FORTE+ , bal.: 60 tablet</t>
  </si>
  <si>
    <t xml:space="preserve"> MAXIVITA HERBAL VITAMIN C + RAKYTNÍK, balení 30 kapslí</t>
  </si>
  <si>
    <t xml:space="preserve"> MAXIVITA EXCLUSIVE MAGNÉZIUM FORTE+ , balení 60 tablet</t>
  </si>
  <si>
    <t xml:space="preserve"> MAXIVITA EXCLUSIVE POSÍLENÍ IMUNITY FORTE+ , balení 45 tablet</t>
  </si>
  <si>
    <t>F839</t>
  </si>
  <si>
    <t>P864</t>
  </si>
  <si>
    <t xml:space="preserve"> REPELENT PREDATOR DEET 16%, balení 150 ml</t>
  </si>
  <si>
    <t xml:space="preserve"> REPELENT PREDATOR DEET 16% XXL, balení 300 ml</t>
  </si>
  <si>
    <t>E865</t>
  </si>
  <si>
    <t>E866</t>
  </si>
  <si>
    <t>F867</t>
  </si>
  <si>
    <t xml:space="preserve"> KLASA WC NEW, 750 ml</t>
  </si>
  <si>
    <t>E868</t>
  </si>
  <si>
    <t xml:space="preserve"> PŘÍPRAVKY DO KOUPELE</t>
  </si>
  <si>
    <t xml:space="preserve"> KOSMETIKA BETYS</t>
  </si>
  <si>
    <t xml:space="preserve"> MASÁŽNÍ A REGENERAČNÍ PŘÍPRAVKY TOM-FIT</t>
  </si>
  <si>
    <t xml:space="preserve"> REPELENT PREDATOR DEET 16%, balení 90 ml</t>
  </si>
  <si>
    <t xml:space="preserve"> REPELENT PREDATOR 3D TEKUTÁ MOSKYTIÉRA, 300 ml</t>
  </si>
  <si>
    <t>pro všech 6 druhů výrobků
F841 F839 F840 E865 E489 E407</t>
  </si>
  <si>
    <t>ČISTÍCÍ PROSTŘEDKY NA PODLAHY, KOBERCE A ČALOUNĚNÍ</t>
  </si>
  <si>
    <t xml:space="preserve"> PĚNA DO KOUPELE se solí z Mrtvého moře, 500 ml</t>
  </si>
  <si>
    <t xml:space="preserve"> TĚLOVÝ A VLASOVÝ ŠAMPÓN se solí z Mrtvého moře, 250 ml</t>
  </si>
  <si>
    <t xml:space="preserve"> BAHNO z Mrtvého moře, 500 g</t>
  </si>
  <si>
    <t xml:space="preserve"> MÝDLO S BAHNEM z Mrtvého moře tuhé, 100 g</t>
  </si>
  <si>
    <t xml:space="preserve"> KOUPELOVÁ SŮL z Mrtvého moře, 1 kg/4x250 g</t>
  </si>
  <si>
    <t xml:space="preserve"> DÁRKOVÉ ETUE z Mrtvého moře</t>
  </si>
  <si>
    <t xml:space="preserve"> MAST S PROPOLISEM, 45 g</t>
  </si>
  <si>
    <t xml:space="preserve"> MAST S PROPOLISEM, 90 g</t>
  </si>
  <si>
    <t xml:space="preserve"> ZUBNÍ PASTA MEDAMINT, 100 g</t>
  </si>
  <si>
    <t>Vyberte si za každých 3 500 Kč z Vaší objednávky
tento hodnotný dárek podle svého výběru:</t>
  </si>
  <si>
    <r>
      <t xml:space="preserve">3-5ti litrový kanystr </t>
    </r>
    <r>
      <rPr>
        <b/>
        <sz val="9"/>
        <rFont val="Arial"/>
        <family val="2"/>
        <charset val="238"/>
      </rPr>
      <t>dle vlastního výběru: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Wingdings"/>
        <charset val="2"/>
      </rPr>
      <t>è</t>
    </r>
  </si>
  <si>
    <t xml:space="preserve"> sleva 100.- Kč</t>
  </si>
  <si>
    <t xml:space="preserve"> FORSIL Aktiv OXI 1kg (spec. prostředek k odstranění skvrn)</t>
  </si>
  <si>
    <t xml:space="preserve"> KLASA BÍLÁ, 3 kg (kyblík) (na záclony a bílé prádlo)</t>
  </si>
  <si>
    <t> FORSIL Bělík, dóza 1 kg, speciální prostředek k bělení prádla</t>
  </si>
  <si>
    <t xml:space="preserve"> MONTERÁČEK, 500g  Speciální prací prostředek na mastnou špínu</t>
  </si>
  <si>
    <t xml:space="preserve"> FORSIL Black Plus gel, prací gel na černé a barevné prádlo, 3 l</t>
  </si>
  <si>
    <t xml:space="preserve"> FORSIL Color Plus gel, prací prostředekl na barevné prádlo, 3 l</t>
  </si>
  <si>
    <t xml:space="preserve"> KLASA PLUS, prací prostředek, 1 litr (na vlnu a hedvábí)</t>
  </si>
  <si>
    <t xml:space="preserve"> KLASA PLUS, prací prostředek, 3 litry (na vlnu a hedvábí)</t>
  </si>
  <si>
    <t xml:space="preserve"> ŠKROB Betys jarní louka, 3 litry</t>
  </si>
  <si>
    <t xml:space="preserve"> ŠKROB Betys levandule, 3 litry</t>
  </si>
  <si>
    <t xml:space="preserve"> KLASA Dezan, prostředek na mytí nádobí, 5 litrů, s dezinf. přísadou</t>
  </si>
  <si>
    <t xml:space="preserve"> KLASA Kameňák, do varných konvic, 500 ml</t>
  </si>
  <si>
    <t xml:space="preserve"> Mr. ExPERt na akrylátové vany, 500 ml</t>
  </si>
  <si>
    <t xml:space="preserve"> Mr. ExPERt na nábytek, 500 ml</t>
  </si>
  <si>
    <r>
      <t xml:space="preserve"> KLASA Perfekt plus, 550 g, čistící prášek s akt. chlorem, </t>
    </r>
    <r>
      <rPr>
        <b/>
        <sz val="10"/>
        <color indexed="10"/>
        <rFont val="Arial"/>
        <family val="2"/>
        <charset val="238"/>
      </rPr>
      <t>s vůní citrónu</t>
    </r>
  </si>
  <si>
    <t xml:space="preserve"> KLASA prášek do myček, 3 kg  (zdarma dávkovací odměrka)</t>
  </si>
  <si>
    <r>
      <t xml:space="preserve"> FORSIL Clear gel, s marseillským mýdlem,</t>
    </r>
    <r>
      <rPr>
        <b/>
        <sz val="8"/>
        <rFont val="Arial"/>
        <family val="2"/>
        <charset val="238"/>
      </rPr>
      <t xml:space="preserve"> </t>
    </r>
    <r>
      <rPr>
        <b/>
        <sz val="8"/>
        <color indexed="9"/>
        <rFont val="Arial"/>
        <family val="2"/>
        <charset val="238"/>
      </rPr>
      <t xml:space="preserve">univerzální </t>
    </r>
    <r>
      <rPr>
        <b/>
        <sz val="10"/>
        <color indexed="9"/>
        <rFont val="Arial"/>
        <family val="2"/>
        <charset val="238"/>
      </rPr>
      <t>prací gel, 3 l</t>
    </r>
  </si>
  <si>
    <t xml:space="preserve"> Mr. ExPERt s marseillským mýdlem, univerzální prací gel,  3 l</t>
  </si>
  <si>
    <t xml:space="preserve"> FORSIL s vůní FLOWER FRESH avivážní prostředek,  3l </t>
  </si>
  <si>
    <t xml:space="preserve"> Mr. ExPERt, saponát na nádobí, 5l</t>
  </si>
  <si>
    <t xml:space="preserve"> EFEKT Turbočistič, superčistič sifónů, 900g</t>
  </si>
  <si>
    <t xml:space="preserve"> KLASA WC NEW, kanystr 5 l + zdarma plastový trychtýř</t>
  </si>
  <si>
    <t xml:space="preserve"> FORSIL Prim Extra 3v1, 3 l (na plovoucí podlahy, parkety, mramor apod.)</t>
  </si>
  <si>
    <t xml:space="preserve"> SOLVINA - SOLMIX, mycí pasta na ruce, 375 g</t>
  </si>
  <si>
    <t xml:space="preserve"> MAXIVITA EXCLUSIVE LUTEIN FORTE +, 45 kapslí</t>
  </si>
  <si>
    <t xml:space="preserve"> MAXIVITA EXCLUSIVE KOLAGEN FORTE +, - Extra silný, balení 60 kapslí   </t>
  </si>
  <si>
    <t>E886</t>
  </si>
  <si>
    <t>E887</t>
  </si>
  <si>
    <t>E888</t>
  </si>
  <si>
    <t>M889</t>
  </si>
  <si>
    <t>M890</t>
  </si>
  <si>
    <r>
      <t xml:space="preserve"> Regenerační krém na ruce, PE tuba 100 ml  </t>
    </r>
    <r>
      <rPr>
        <b/>
        <sz val="10"/>
        <color indexed="10"/>
        <rFont val="Arial"/>
        <family val="2"/>
        <charset val="238"/>
      </rPr>
      <t>SE VČELÍM VOSKEM</t>
    </r>
  </si>
  <si>
    <t>M893</t>
  </si>
  <si>
    <t xml:space="preserve"> MAXIVITA EXCLUSIVE KRÁSNÉ VLASY, NEHTY A PLEŤ FORTE + 45 kapslí</t>
  </si>
  <si>
    <t>M896</t>
  </si>
  <si>
    <t>M897</t>
  </si>
  <si>
    <t>M898</t>
  </si>
  <si>
    <t>M899</t>
  </si>
  <si>
    <t xml:space="preserve"> MAXIVITA EXCLUSIVE MAGNÉZIUM 20 šumivých tablet</t>
  </si>
  <si>
    <t xml:space="preserve"> MAXIVITA EXCLUSIVE VITAMIN C + RAKYTNÍK 20 šumivých tablet</t>
  </si>
  <si>
    <t xml:space="preserve"> MAXIVITA EXCLUSIVE GINGO BILOBA 20 šumivých tablet</t>
  </si>
  <si>
    <t xml:space="preserve"> MAXIVITA EXCLUSIVE DETOX OČISTA JATER 20 šumivých tablet</t>
  </si>
  <si>
    <t xml:space="preserve"> ZELENÁ KÁVA (100 %), mletá, 200 g</t>
  </si>
  <si>
    <t>Z900</t>
  </si>
  <si>
    <r>
      <t xml:space="preserve"> Mr. ExPERt - SUPER CLEANER, tekutý čistící krém, 500 ml       </t>
    </r>
    <r>
      <rPr>
        <b/>
        <sz val="10"/>
        <color indexed="13"/>
        <rFont val="Arial"/>
        <family val="2"/>
        <charset val="238"/>
      </rPr>
      <t xml:space="preserve"> </t>
    </r>
  </si>
  <si>
    <t xml:space="preserve"> MAXIVITA BYLINNÝ SIRUP BRUSINKY - KANADSKÉ, 200 ml</t>
  </si>
  <si>
    <r>
      <t xml:space="preserve"> Mr. ExPERt COLOR &amp; BLACKs marseillským mýdlem,</t>
    </r>
    <r>
      <rPr>
        <b/>
        <sz val="10"/>
        <color indexed="9"/>
        <rFont val="Arial"/>
        <family val="2"/>
      </rPr>
      <t xml:space="preserve">
 prací gel na barevné a černé prádlo,  3 l</t>
    </r>
  </si>
  <si>
    <t xml:space="preserve"> 100PER PREMIUM ALPINE FRESH aviváž 1l, koncentrát 1l = 4l</t>
  </si>
  <si>
    <t xml:space="preserve"> FORSIL čistič myčky nádobí, balení 250 ml</t>
  </si>
  <si>
    <t xml:space="preserve"> FORSIL ALL IN 1 tablety do myčky nádobí, balení 34 tablet</t>
  </si>
  <si>
    <t xml:space="preserve"> PŘÍPRAVKY S PROPOLISEM</t>
  </si>
  <si>
    <t xml:space="preserve"> TEKUTÉ PROSTŘEDKY</t>
  </si>
  <si>
    <t>L913</t>
  </si>
  <si>
    <t>M907</t>
  </si>
  <si>
    <t xml:space="preserve"> MAXIVITA SELEN + ZINEK + VITAMIN C a E, 30 tablet</t>
  </si>
  <si>
    <t>M909</t>
  </si>
  <si>
    <t>M910</t>
  </si>
  <si>
    <t>M911</t>
  </si>
  <si>
    <t xml:space="preserve"> MAXIVITA HERBAL HLÍVA ÚSTŘIČNÁ S RAKYTNÍKEM A ECHINACEOU, 30 kapslí</t>
  </si>
  <si>
    <t>M912</t>
  </si>
  <si>
    <t xml:space="preserve"> MAXIVITA HERBAL SEPTANGIN ISLANDSKÝ LIŠEJNÍK, krabička s blistrem, 16 pastilek</t>
  </si>
  <si>
    <t>Mám nárok za každých 1 000 Kč mé objednávky celkem dárků</t>
  </si>
  <si>
    <t>ANEBO SAMI VYPIŠTE:</t>
  </si>
  <si>
    <r>
      <t>anebo</t>
    </r>
    <r>
      <rPr>
        <b/>
        <sz val="9"/>
        <color indexed="8"/>
        <rFont val="Arial"/>
        <family val="2"/>
      </rPr>
      <t xml:space="preserve"> sami vypište jiný</t>
    </r>
  </si>
  <si>
    <t xml:space="preserve"> FORSIL Silk, prací prostředek s vůní květů, 3 l                                         </t>
  </si>
  <si>
    <t>F916</t>
  </si>
  <si>
    <t xml:space="preserve"> BYLINNÉ LÁZNĚ, balení 500 ml</t>
  </si>
  <si>
    <t>E920</t>
  </si>
  <si>
    <t>E918-B</t>
  </si>
  <si>
    <t xml:space="preserve">velikost XL </t>
  </si>
  <si>
    <t xml:space="preserve">velikost L  </t>
  </si>
  <si>
    <t xml:space="preserve">velikost M  </t>
  </si>
  <si>
    <t xml:space="preserve">velikost S  </t>
  </si>
  <si>
    <t xml:space="preserve">bezbarvý  </t>
  </si>
  <si>
    <t xml:space="preserve">černý  </t>
  </si>
  <si>
    <t>E918-C</t>
  </si>
  <si>
    <t>E919-B</t>
  </si>
  <si>
    <t>E919-C</t>
  </si>
  <si>
    <t>M921</t>
  </si>
  <si>
    <t>M922</t>
  </si>
  <si>
    <t xml:space="preserve"> MAXIVITA EXCLUSIVE BETA-KAROTEN S ALOE VERA FORTE +   balení 60 tablet</t>
  </si>
  <si>
    <t xml:space="preserve"> MAXIVITA EXCLUSIVE VITAMIN C 800 mg S ŠÍPKEM FORTE +     balení 60 kapslí</t>
  </si>
  <si>
    <t xml:space="preserve"> MAXIVITA EXCLUSIVE OMEGA 3 FORTE +   balení 90 kapslí</t>
  </si>
  <si>
    <t xml:space="preserve"> MAXIVITA EXCLUSIVE RAKYTNÍK FORTE + S VITAMINEM C FORTE +   balení 60 kapslí</t>
  </si>
  <si>
    <t>R923</t>
  </si>
  <si>
    <t xml:space="preserve"> VYPROŠŤOVÁK ACTIVE, 20 šumivých tablet</t>
  </si>
  <si>
    <t xml:space="preserve"> HNOJIVA FLORALINE</t>
  </si>
  <si>
    <t>H924</t>
  </si>
  <si>
    <t>H925</t>
  </si>
  <si>
    <t>H926</t>
  </si>
  <si>
    <t>H927</t>
  </si>
  <si>
    <t>F915</t>
  </si>
  <si>
    <t>FORSIL PROFESSIONAL CLEAR 100g </t>
  </si>
  <si>
    <t xml:space="preserve"> SAMOLEŠTÍCÍ HOUBIČKA pro perfektní lesk, balení: 1 ks</t>
  </si>
  <si>
    <t>motýl</t>
  </si>
  <si>
    <t xml:space="preserve"> FLORALINE - TYČINKOVÉ HNOJIVO PRO ORCHIDEJE, balení 20 tyčinek</t>
  </si>
  <si>
    <t xml:space="preserve"> FLORALINE - TYČINKOVÉ HNOJIVO PRO KVETOUCÍ ROSTLINY, balení 50 tyčinek</t>
  </si>
  <si>
    <t xml:space="preserve"> FLORALINE - TYČINKOVÉ HNOJIVO PRO ZELENÉ ROSTLINY, balení 50 tyčinek</t>
  </si>
  <si>
    <r>
      <t xml:space="preserve"> Pro odeslání vyplněné objednávky na  </t>
    </r>
    <r>
      <rPr>
        <sz val="10"/>
        <color theme="0"/>
        <rFont val="Arial"/>
        <family val="2"/>
      </rPr>
      <t xml:space="preserve">
 proveď nabídku </t>
    </r>
    <r>
      <rPr>
        <b/>
        <sz val="10"/>
        <color theme="0"/>
        <rFont val="Arial"/>
        <family val="2"/>
      </rPr>
      <t>Soubor - Odeslat - Stránku elektronickou poštou</t>
    </r>
    <r>
      <rPr>
        <sz val="10"/>
        <color theme="0"/>
        <rFont val="Arial"/>
        <family val="2"/>
      </rPr>
      <t xml:space="preserve">
                nebo </t>
    </r>
    <r>
      <rPr>
        <b/>
        <sz val="10"/>
        <color theme="0"/>
        <rFont val="Arial"/>
        <family val="2"/>
      </rPr>
      <t>Soubor - Odeslat - Příjemce pošty (jako příloha)</t>
    </r>
    <r>
      <rPr>
        <sz val="10"/>
        <color theme="0"/>
        <rFont val="Arial"/>
        <family val="2"/>
      </rPr>
      <t xml:space="preserve">
                nebo </t>
    </r>
    <r>
      <rPr>
        <b/>
        <sz val="10"/>
        <color theme="0"/>
        <rFont val="Arial"/>
        <family val="2"/>
      </rPr>
      <t>Soubor - Odeslat - Příjemce pošty</t>
    </r>
    <r>
      <rPr>
        <b/>
        <sz val="12"/>
        <color indexed="10"/>
        <rFont val="Arial"/>
        <family val="2"/>
        <charset val="238"/>
      </rPr>
      <t/>
    </r>
  </si>
  <si>
    <t>B928</t>
  </si>
  <si>
    <r>
      <t xml:space="preserve"> EFEKT LOTIO 2 v 1, 5 litrů, luxusní tekuté mýdlo a sprchový gel  </t>
    </r>
    <r>
      <rPr>
        <b/>
        <sz val="10"/>
        <color rgb="FFFFFF00"/>
        <rFont val="Arial"/>
        <family val="2"/>
        <charset val="238"/>
      </rPr>
      <t xml:space="preserve">S VŮNÍ BROSKVE </t>
    </r>
  </si>
  <si>
    <r>
      <t xml:space="preserve"> EFEKT LOTIO 2 v 1, 5 litrů, luxusní tekuté mýdlo a sprchový gel </t>
    </r>
    <r>
      <rPr>
        <b/>
        <sz val="10"/>
        <color rgb="FFFFFF00"/>
        <rFont val="Arial"/>
        <family val="2"/>
        <charset val="238"/>
      </rPr>
      <t xml:space="preserve"> S VŮNÍ FRESH AIR</t>
    </r>
  </si>
  <si>
    <t xml:space="preserve"> LAURA COLLINI sprchový gel s obsahem konopného oleje a vitaminem  E, 250 ml</t>
  </si>
  <si>
    <t>L931</t>
  </si>
  <si>
    <t>L932</t>
  </si>
  <si>
    <t xml:space="preserve"> LAURA COLLINI konopné mazání s obsahem konop. oleje (hřejivé), 250 ml</t>
  </si>
  <si>
    <t xml:space="preserve"> LAURA COLLINI konopné mazání s obsahem konop. oleje (chladivé), 250 ml</t>
  </si>
  <si>
    <t>T935</t>
  </si>
  <si>
    <t>E936</t>
  </si>
  <si>
    <t>E938</t>
  </si>
  <si>
    <t xml:space="preserve"> EFEKT ZATAHOVACÍ SÁČKY NA ODPADKY 35 litrů (50x60 cm) 15 kusů</t>
  </si>
  <si>
    <t xml:space="preserve"> EFEKT ZATAHOVACÍ SÁČKY NA ODPADKY 60 litrů (60x72 cm) 10 kusů</t>
  </si>
  <si>
    <t>M940</t>
  </si>
  <si>
    <t xml:space="preserve"> MAXIVITA VITAMIN D3 1000 IU s příchutí pomeranče</t>
  </si>
  <si>
    <t xml:space="preserve"> MAXIVITA BYLINNÝ SIRUP POSÍLENÍ IMUNITY PRO DĚTI, balení 200 ml</t>
  </si>
  <si>
    <t xml:space="preserve"> MAXIVITA BYLINNÝ SIRUP POSÍLENÍ IMUNITY, balení 200 ml</t>
  </si>
  <si>
    <t>M941</t>
  </si>
  <si>
    <t>M942</t>
  </si>
  <si>
    <t>M943</t>
  </si>
  <si>
    <t>M944</t>
  </si>
  <si>
    <t>M945</t>
  </si>
  <si>
    <t xml:space="preserve"> IRBIS ASPARTAM, NÁHRADNÍ BALENÍ 220 tablet</t>
  </si>
  <si>
    <t xml:space="preserve"> IRBIS SE SLADIDLY Z ROSTLINY STÉVIE, NÁHRADNÍ BALENÍ 220 tablet</t>
  </si>
  <si>
    <t xml:space="preserve"> 1 ks FORSIL COMPACT CLEAR 7 kg</t>
  </si>
  <si>
    <t xml:space="preserve"> Forsil Alpine fresh aviváž 3 l =12 l</t>
  </si>
  <si>
    <t xml:space="preserve"> Forsil Flover fresh aviváž 3 l =12 l</t>
  </si>
  <si>
    <r>
      <t> Bližší dopravní dispozice a informace pro dovoz zboží   </t>
    </r>
    <r>
      <rPr>
        <b/>
        <sz val="10"/>
        <color theme="0"/>
        <rFont val="Arial"/>
        <family val="2"/>
      </rPr>
      <t>Vyplňte tučně označená pole!</t>
    </r>
  </si>
  <si>
    <r>
      <t> Adresa objednavatele</t>
    </r>
    <r>
      <rPr>
        <sz val="10"/>
        <color theme="0"/>
        <rFont val="Arial"/>
        <family val="2"/>
      </rPr>
      <t xml:space="preserve"> (pokud není shodná s místem dodání: uveďte v poznámce)</t>
    </r>
  </si>
  <si>
    <r>
      <t> </t>
    </r>
    <r>
      <rPr>
        <b/>
        <sz val="10"/>
        <color theme="0"/>
        <rFont val="Arial"/>
        <family val="2"/>
      </rPr>
      <t>Zboží požaduji zaslat/dovézt v  kalendářním týdnu</t>
    </r>
  </si>
  <si>
    <t>Objednávka nad 3 500 Kč</t>
  </si>
  <si>
    <t xml:space="preserve"> FORSIL PROFESSIONAL CLEAR s vůní Alpine fresh           </t>
  </si>
  <si>
    <t xml:space="preserve"> EFEKT Lotio 5 l oranžové</t>
  </si>
  <si>
    <t>V948</t>
  </si>
  <si>
    <t>T007</t>
  </si>
  <si>
    <t>V008</t>
  </si>
  <si>
    <t>T949</t>
  </si>
  <si>
    <t>Tip pro tisk:</t>
  </si>
  <si>
    <t xml:space="preserve"> ČISTÍCÍ PROSTŘEDKY NA KOUPELNY, PÍSKY</t>
  </si>
  <si>
    <t xml:space="preserve"> PROSTŘEDKY NA WC, KOUPELNY, KUCHYNĚ A NÁBYTEK</t>
  </si>
  <si>
    <t>W950</t>
  </si>
  <si>
    <t>L951</t>
  </si>
  <si>
    <t xml:space="preserve"> ČISTÍCÍ PROSTŘEDKY NA OKNA</t>
  </si>
  <si>
    <t xml:space="preserve"> DEZIFEKČNÍ PŘÍPRAVKY A PĚNY DO KOUPELE</t>
  </si>
  <si>
    <t>L952</t>
  </si>
  <si>
    <t>L953</t>
  </si>
  <si>
    <t xml:space="preserve"> LAURA COLLINI GOJI sprchový gel s Goji a granátovým jablkem, 250 ml</t>
  </si>
  <si>
    <r>
      <t xml:space="preserve"> ENERGIT MULTIVITAMIN, 42 tablet, </t>
    </r>
    <r>
      <rPr>
        <b/>
        <sz val="9"/>
        <color theme="0"/>
        <rFont val="Arial"/>
        <family val="2"/>
        <charset val="238"/>
      </rPr>
      <t>Energetické tablety pro posílení organismu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indexed="18"/>
        <rFont val="Arial"/>
        <family val="2"/>
        <charset val="238"/>
      </rPr>
      <t>S PŘÍCHUTÍ POMERANČE</t>
    </r>
  </si>
  <si>
    <t xml:space="preserve"> POTRAVINOVÉ DOPLŇKY A NUDLE</t>
  </si>
  <si>
    <t xml:space="preserve"> MAXIVITA BYLINNÝ SIRUP RAKYTNÍK + VTAMIN C, 200 ml</t>
  </si>
  <si>
    <t xml:space="preserve"> MAXIVITA BYLINNÝ SIRUP KAŠLÍK - DĚTSKÝ, balení 200 ml</t>
  </si>
  <si>
    <t xml:space="preserve">RESPIRÁTORY KN95 (ekvivalent FFP2)                              </t>
  </si>
  <si>
    <t>R964</t>
  </si>
  <si>
    <t>R965</t>
  </si>
  <si>
    <t>R966</t>
  </si>
  <si>
    <r>
      <t xml:space="preserve"> 100PER AVI, avivážní prostředek, bílá 5 l  </t>
    </r>
    <r>
      <rPr>
        <b/>
        <sz val="10"/>
        <color rgb="FFFFFF00"/>
        <rFont val="Arial"/>
        <family val="2"/>
        <charset val="238"/>
      </rPr>
      <t xml:space="preserve"> S NOVÝM PARFÉMEM</t>
    </r>
  </si>
  <si>
    <r>
      <t xml:space="preserve"> 100PER AVI, avivážní prostředek, modrá 5 l  </t>
    </r>
    <r>
      <rPr>
        <b/>
        <sz val="10"/>
        <color rgb="FFFFFF00"/>
        <rFont val="Arial"/>
        <family val="2"/>
        <charset val="238"/>
      </rPr>
      <t xml:space="preserve"> S NOVÝM PARFÉMEM</t>
    </r>
  </si>
  <si>
    <t xml:space="preserve"> KOSMETIKA NA RUCE</t>
  </si>
  <si>
    <t>E967</t>
  </si>
  <si>
    <t>F968</t>
  </si>
  <si>
    <t xml:space="preserve"> FORSIL TURBO AKTIV spciální prostředek k odstranění skvrn, kanystr 1 l</t>
  </si>
  <si>
    <t>L970</t>
  </si>
  <si>
    <r>
      <t xml:space="preserve"> EFEKT LOTIO OLIVE luxusní tekuté mýdlo a sprchový gel </t>
    </r>
    <r>
      <rPr>
        <b/>
        <sz val="10"/>
        <color rgb="FFFFFF00"/>
        <rFont val="Arial"/>
        <family val="2"/>
        <charset val="238"/>
      </rPr>
      <t>s anibakteriální přísadou</t>
    </r>
  </si>
  <si>
    <r>
      <t xml:space="preserve"> EFEKT LOTIO GOJI &amp; GRANÁTOVÉ JABLKO
 luxusní tekuté mýdlo a sprchový gel </t>
    </r>
    <r>
      <rPr>
        <b/>
        <sz val="10"/>
        <color rgb="FFFFFF00"/>
        <rFont val="Arial"/>
        <family val="2"/>
        <charset val="238"/>
      </rPr>
      <t>s anibakteriální přísadou</t>
    </r>
  </si>
  <si>
    <t>L975</t>
  </si>
  <si>
    <t xml:space="preserve"> LAURA COLLINI HERBS bylinný šampon pro normální  a mastné vlasy, 250 ml</t>
  </si>
  <si>
    <t xml:space="preserve"> LAURA COLLINI OLIVE sprchový gel s olivovým olejem a panthenolem, 250 ml</t>
  </si>
  <si>
    <r>
      <t xml:space="preserve"> Regenerační krém na ruce, PE tuba 100 ml  </t>
    </r>
    <r>
      <rPr>
        <b/>
        <sz val="10"/>
        <color indexed="13"/>
        <rFont val="Arial"/>
        <family val="2"/>
        <charset val="238"/>
      </rPr>
      <t>S OLIVOU A PANTHENOLEM</t>
    </r>
  </si>
  <si>
    <t>V971</t>
  </si>
  <si>
    <t xml:space="preserve"> KOSMETIKA NA TĚLO, KOŇSKÝ BALZÁM</t>
  </si>
  <si>
    <t xml:space="preserve"> GILLETTE SATIN CARE gel Pure&amp;Delicate, balení 200 ml</t>
  </si>
  <si>
    <t>L973</t>
  </si>
  <si>
    <t>L972</t>
  </si>
  <si>
    <t xml:space="preserve"> LUIGI COLLINI sprchový gel WHITE WATER, 250 ml</t>
  </si>
  <si>
    <t xml:space="preserve"> LUIGI COLLINI šampon proti lupům, 250 ml</t>
  </si>
  <si>
    <t xml:space="preserve"> Respirátor KN95 (ekvivalent FFP2)  1ks</t>
  </si>
  <si>
    <t xml:space="preserve"> Respirátor KN95 (ekvivalent FFP2)  10ks</t>
  </si>
  <si>
    <t xml:space="preserve"> Respirátor KN95 (ekvivalent FFP2)  20ks</t>
  </si>
  <si>
    <t xml:space="preserve"> MAXIVITA ŽELEZO + KYSELINA LISTOVÁ BLISTR, 30 tablet</t>
  </si>
  <si>
    <t xml:space="preserve"> MAXIVITA KOENZYM Q10 30 mg + VITAMÍN C 80 mg, 30 tablet</t>
  </si>
  <si>
    <t xml:space="preserve"> MAXIVITA OMEGA 3 RYBÍ OLEJ,  30 kapslí</t>
  </si>
  <si>
    <r>
      <t xml:space="preserve"> MAXIVITA VITAMIN C KOMPLEX</t>
    </r>
    <r>
      <rPr>
        <b/>
        <sz val="9"/>
        <color theme="0"/>
        <rFont val="Arial"/>
        <family val="2"/>
        <charset val="238"/>
      </rPr>
      <t xml:space="preserve"> </t>
    </r>
    <r>
      <rPr>
        <b/>
        <sz val="10"/>
        <color theme="0"/>
        <rFont val="Arial"/>
        <family val="2"/>
        <charset val="238"/>
      </rPr>
      <t>+ ACEROLA + ŠÍPEK + ZINEK, 16 sáčků</t>
    </r>
    <r>
      <rPr>
        <b/>
        <sz val="10"/>
        <color indexed="9"/>
        <rFont val="Arial"/>
        <family val="2"/>
        <charset val="238"/>
      </rPr>
      <t xml:space="preserve"> </t>
    </r>
    <r>
      <rPr>
        <b/>
        <sz val="8"/>
        <color indexed="12"/>
        <rFont val="Arial"/>
        <family val="2"/>
        <charset val="238"/>
      </rPr>
      <t>S PŘÍCHUTÍ POMERANČE</t>
    </r>
  </si>
  <si>
    <t xml:space="preserve"> VITAR VITAMIN C V PRÁŠKU, balení 100 g   NEJČISTŠÍ FORMA VITAMINU C</t>
  </si>
  <si>
    <r>
      <t xml:space="preserve"> FLORALINE - TEKUTÉ HNOJIVO </t>
    </r>
    <r>
      <rPr>
        <b/>
        <sz val="9"/>
        <color theme="0"/>
        <rFont val="Arial"/>
        <family val="2"/>
        <charset val="238"/>
      </rPr>
      <t>PRO OKRASNÉ POKOJOVÉ A ZAHRADNÍ ROSTLINY, bal. 1 litr</t>
    </r>
  </si>
  <si>
    <r>
      <rPr>
        <b/>
        <sz val="10"/>
        <color indexed="10"/>
        <rFont val="Arial"/>
        <family val="2"/>
        <charset val="238"/>
      </rPr>
      <t>jedno balení</t>
    </r>
    <r>
      <rPr>
        <b/>
        <sz val="10"/>
        <color indexed="56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(8 rolí)</t>
    </r>
    <r>
      <rPr>
        <b/>
        <sz val="10"/>
        <color indexed="56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3vrs. toal. papíru TENTO BALZÁM PURE</t>
    </r>
  </si>
  <si>
    <r>
      <rPr>
        <b/>
        <sz val="10"/>
        <color rgb="FF002060"/>
        <rFont val="Arial"/>
        <family val="2"/>
        <charset val="238"/>
      </rPr>
      <t xml:space="preserve">1 ks </t>
    </r>
    <r>
      <rPr>
        <b/>
        <sz val="10"/>
        <color rgb="FFFF0000"/>
        <rFont val="Arial"/>
        <family val="2"/>
        <charset val="238"/>
      </rPr>
      <t>FORSIL TURBO AKTIV 1L</t>
    </r>
  </si>
  <si>
    <t xml:space="preserve"> 30 ks RESPIRÁTOR KN95</t>
  </si>
  <si>
    <r>
      <t xml:space="preserve"> 4x 8 rolí 3vrst. toal. p. </t>
    </r>
    <r>
      <rPr>
        <b/>
        <sz val="10"/>
        <color indexed="10"/>
        <rFont val="Arial"/>
        <family val="2"/>
        <charset val="238"/>
      </rPr>
      <t>TENTO BALZÁM PURE</t>
    </r>
  </si>
  <si>
    <t xml:space="preserve"> DO VYPRODÁNÍ ZÁSOB</t>
  </si>
  <si>
    <t>Ceník platný 
od 3.2.2024
do 24.5.2024</t>
  </si>
  <si>
    <r>
      <t>* Cena platí při celkovém součtu objednávaného množství následujících 7-9ti kg pracích prostředků,</t>
    </r>
    <r>
      <rPr>
        <b/>
        <sz val="8"/>
        <color indexed="56"/>
        <rFont val="Arial"/>
        <family val="2"/>
        <charset val="238"/>
      </rPr>
      <t xml:space="preserve"> </t>
    </r>
    <r>
      <rPr>
        <sz val="8"/>
        <color indexed="56"/>
        <rFont val="Arial"/>
        <family val="2"/>
        <charset val="238"/>
      </rPr>
      <t xml:space="preserve">které můžete </t>
    </r>
    <r>
      <rPr>
        <sz val="8"/>
        <color rgb="FF7030A0"/>
        <rFont val="Arial"/>
        <family val="2"/>
        <charset val="238"/>
      </rPr>
      <t>libovolně kombinovat:</t>
    </r>
    <r>
      <rPr>
        <sz val="8"/>
        <color indexed="56"/>
        <rFont val="Arial"/>
        <family val="2"/>
        <charset val="238"/>
      </rPr>
      <t xml:space="preserve">
  </t>
    </r>
    <r>
      <rPr>
        <b/>
        <sz val="10"/>
        <color indexed="56"/>
        <rFont val="Arial"/>
        <family val="2"/>
        <charset val="238"/>
      </rPr>
      <t>FORSIL Compact CLEAR, FORSIL Compact BIO, FORSIL PROFESSIONAL CLEAR, Mr. ExPERt, 100PER PREMIUM.</t>
    </r>
  </si>
  <si>
    <r>
      <t xml:space="preserve"> Mr. ExPERt, 7 kg (fólie) 6 + 1 kg GRATIS                   </t>
    </r>
    <r>
      <rPr>
        <b/>
        <sz val="10"/>
        <color indexed="13"/>
        <rFont val="Arial"/>
        <family val="2"/>
        <charset val="238"/>
      </rPr>
      <t>SUPER CENA</t>
    </r>
  </si>
  <si>
    <r>
      <t xml:space="preserve"> FORSIL Compact BIO s vůní Alpine fresh                 </t>
    </r>
    <r>
      <rPr>
        <b/>
        <sz val="10"/>
        <color indexed="13"/>
        <rFont val="Arial"/>
        <family val="2"/>
        <charset val="238"/>
      </rPr>
      <t xml:space="preserve"> SUPER CENA
             </t>
    </r>
    <r>
      <rPr>
        <b/>
        <sz val="10"/>
        <color indexed="9"/>
        <rFont val="Arial"/>
        <family val="2"/>
        <charset val="238"/>
      </rPr>
      <t xml:space="preserve"> balení PE folie 7 kg</t>
    </r>
  </si>
  <si>
    <r>
      <t xml:space="preserve"> FORSIL Compact CLEAR s vůní Alpine fresh             </t>
    </r>
    <r>
      <rPr>
        <b/>
        <sz val="10"/>
        <color indexed="13"/>
        <rFont val="Arial"/>
        <family val="2"/>
        <charset val="238"/>
      </rPr>
      <t xml:space="preserve">SUPER CENA
             </t>
    </r>
    <r>
      <rPr>
        <b/>
        <sz val="10"/>
        <color indexed="9"/>
        <rFont val="Arial"/>
        <family val="2"/>
        <charset val="238"/>
      </rPr>
      <t xml:space="preserve"> balení PE folie 7 kg</t>
    </r>
  </si>
  <si>
    <r>
      <t xml:space="preserve">                   balení PE folie 7 ks                 </t>
    </r>
    <r>
      <rPr>
        <b/>
        <sz val="10"/>
        <color indexed="13"/>
        <rFont val="Arial"/>
        <family val="2"/>
        <charset val="238"/>
      </rPr>
      <t>SUPER CENA</t>
    </r>
  </si>
  <si>
    <r>
      <t xml:space="preserve"> 100PER PREMIUM KONCENTRÁT 9kg kyblík           </t>
    </r>
    <r>
      <rPr>
        <b/>
        <sz val="10"/>
        <color rgb="FFFFFF00"/>
        <rFont val="Arial"/>
        <family val="2"/>
        <charset val="238"/>
      </rPr>
      <t>SUPER CENA</t>
    </r>
  </si>
  <si>
    <t>F1003</t>
  </si>
  <si>
    <t xml:space="preserve">  SUPER CENA</t>
  </si>
  <si>
    <t>F1002</t>
  </si>
  <si>
    <t xml:space="preserve"> FORSIL SENSITIVE univerzální prací gel na dětské a jemné prádlo, kanystr 1,5 l</t>
  </si>
  <si>
    <t xml:space="preserve"> 2x FORSIL SENSITIVE univerzální prací gel na dětské a jemné prádlo, kanystr 1,5 l</t>
  </si>
  <si>
    <t>SUPER CENA  DUOPACK!</t>
  </si>
  <si>
    <t>MEGA CENA</t>
  </si>
  <si>
    <t>SUPER CENA</t>
  </si>
  <si>
    <r>
      <t xml:space="preserve"> FORSIL PROFESSIONAL CLEAR s marseillským mýdlem, univ. prací gel, 3 l  </t>
    </r>
    <r>
      <rPr>
        <b/>
        <sz val="10"/>
        <color indexed="13"/>
        <rFont val="Arial"/>
        <family val="2"/>
        <charset val="238"/>
      </rPr>
      <t xml:space="preserve">MEGA CENA      </t>
    </r>
    <r>
      <rPr>
        <b/>
        <sz val="10"/>
        <color indexed="9"/>
        <rFont val="Arial"/>
        <family val="2"/>
        <charset val="238"/>
      </rPr>
      <t xml:space="preserve"> EXTRA SILNÝ</t>
    </r>
  </si>
  <si>
    <t>MEGA AKCE</t>
  </si>
  <si>
    <t xml:space="preserve"> KLASA aktivní pěna, balení 500 ml</t>
  </si>
  <si>
    <t>W1004</t>
  </si>
  <si>
    <t xml:space="preserve"> LARRIN WC gel 4v1 náhradní náplň, balení 500 ml</t>
  </si>
  <si>
    <t xml:space="preserve">NOVINKA </t>
  </si>
  <si>
    <t xml:space="preserve">     s vůní Arctic</t>
  </si>
  <si>
    <t>R985</t>
  </si>
  <si>
    <t>R986</t>
  </si>
  <si>
    <t xml:space="preserve"> Toaletní mýdlo Aloe Vera, balení: 90 g</t>
  </si>
  <si>
    <t xml:space="preserve"> Toaletní mýdlo Goji &amp; Granátové jablko, balení: 90 g</t>
  </si>
  <si>
    <t xml:space="preserve">SUPER CENA  </t>
  </si>
  <si>
    <t>L999</t>
  </si>
  <si>
    <t xml:space="preserve"> LAURA COLLINI tělové mléko s obsahem 5% konopného oleje, 250 ml</t>
  </si>
  <si>
    <t>JEN ZA</t>
  </si>
  <si>
    <t>L751</t>
  </si>
  <si>
    <t xml:space="preserve"> LAURA COLUTTI pleťový krém s Aloe Vera, 250 ml</t>
  </si>
  <si>
    <t xml:space="preserve"> LAURA COLUTTI pleťový  krém Vitamin E, 250 ml</t>
  </si>
  <si>
    <t>L832</t>
  </si>
  <si>
    <t xml:space="preserve"> LAURA COLUTTI BABY CARE hydratační dětský krém, 100 ml</t>
  </si>
  <si>
    <t>L756</t>
  </si>
  <si>
    <t xml:space="preserve"> LAURA COLUTTI čistící pleťové mléko, 250 ml</t>
  </si>
  <si>
    <t>C988</t>
  </si>
  <si>
    <t xml:space="preserve"> CARIN ULTRA WINGS dámské vložky s křidélky, bal.10 ks</t>
  </si>
  <si>
    <t>C987</t>
  </si>
  <si>
    <t xml:space="preserve"> CARIN SLIP ANATOMIC slipové vložky, balení 20 ks</t>
  </si>
  <si>
    <t>L982</t>
  </si>
  <si>
    <t xml:space="preserve"> GILLETE SCLASSIC pěna na holení, 200 ml</t>
  </si>
  <si>
    <t>D991</t>
  </si>
  <si>
    <t xml:space="preserve"> DEMI BLACK  voda po holení, 100 ml</t>
  </si>
  <si>
    <t>D992</t>
  </si>
  <si>
    <t xml:space="preserve"> DEMI ORIGINAL  voda po holení, 100 ml</t>
  </si>
  <si>
    <t xml:space="preserve"> LUIGI COLUTTI - dárkové balení  (sprchový gel+šampón proti lupům+voda po holení)</t>
  </si>
  <si>
    <t>T1005</t>
  </si>
  <si>
    <t xml:space="preserve"> TENTO STRONG 3vrstvé papírové utěrky, 2 role</t>
  </si>
  <si>
    <t>T993</t>
  </si>
  <si>
    <r>
      <t xml:space="preserve"> TENTO XXL UNIVERSAL - EXTRA LONG </t>
    </r>
    <r>
      <rPr>
        <b/>
        <sz val="10"/>
        <color indexed="10"/>
        <rFont val="Arial"/>
        <family val="2"/>
        <charset val="238"/>
      </rPr>
      <t>2vrstvé</t>
    </r>
    <r>
      <rPr>
        <b/>
        <sz val="10"/>
        <rFont val="Arial"/>
        <family val="2"/>
        <charset val="238"/>
      </rPr>
      <t xml:space="preserve"> papírové utěrky, 1 role</t>
    </r>
  </si>
  <si>
    <t xml:space="preserve"> TENTO FAMILY COTTON WHITE (bílý) 2vrstvý toaletní papír, balení 8 rolí</t>
  </si>
  <si>
    <t xml:space="preserve"> TENTO BLUE DECOR 3vrstvý toaletní papír, balení 8 rolí</t>
  </si>
  <si>
    <t xml:space="preserve"> TENTO BALZÁM PURE (bílý) 3vrstvý toal. papír, balení 8 rolí</t>
  </si>
  <si>
    <t>T1000</t>
  </si>
  <si>
    <t xml:space="preserve"> TENTO CLASSIC (bílý) 3vrstvý neparfémovaný toaletní papír, balení 16 rolí</t>
  </si>
  <si>
    <t xml:space="preserve"> OSTATNÍ DOMÁCÍ POTŘEBY A JINÉ</t>
  </si>
  <si>
    <t>E1006</t>
  </si>
  <si>
    <t xml:space="preserve"> PEVNÝ PODPALOVAČ FLAMAX, balení 48 kostek</t>
  </si>
  <si>
    <r>
      <t xml:space="preserve"> SAMOLEŠTÍCÍ KRÉM NA BOTY, balení 60 ml                  </t>
    </r>
    <r>
      <rPr>
        <b/>
        <sz val="10"/>
        <color indexed="13"/>
        <rFont val="Arial"/>
        <family val="2"/>
        <charset val="238"/>
      </rPr>
      <t>SUPER CENA</t>
    </r>
  </si>
  <si>
    <r>
      <t xml:space="preserve"> SAMOLEŠTÍCÍ LESK NA BOTY PREMIUM, bal.100 ml      </t>
    </r>
    <r>
      <rPr>
        <b/>
        <sz val="10"/>
        <color indexed="13"/>
        <rFont val="Arial"/>
        <family val="2"/>
        <charset val="238"/>
      </rPr>
      <t>SUPER CENA</t>
    </r>
  </si>
  <si>
    <t>E989</t>
  </si>
  <si>
    <t>E990</t>
  </si>
  <si>
    <t xml:space="preserve"> 3 x EFEKT ZATAHOVACÍ SÁČKY NA ODPADKY 60 litrů (60x72 cm) 10 kusů</t>
  </si>
  <si>
    <t xml:space="preserve"> 3x EFEKT ZATAHOVACÍ SÁČKY NA ODPADKY 35 litrů (50x60 cm) 15 kusů</t>
  </si>
  <si>
    <t>SUPER CENA TRIPACK</t>
  </si>
  <si>
    <r>
      <t xml:space="preserve"> Mr. ExPERt na krby a krbová kamna, 500 ml    </t>
    </r>
    <r>
      <rPr>
        <b/>
        <sz val="10"/>
        <color indexed="18"/>
        <rFont val="Arial"/>
        <family val="2"/>
        <charset val="238"/>
      </rPr>
      <t>VHODNÝ TAKÉ NA GRILY A TROUBY</t>
    </r>
  </si>
  <si>
    <t xml:space="preserve"> VIRUSEPT antibakteriální a antivirotický gel na ruce, balení 125 ml</t>
  </si>
  <si>
    <t xml:space="preserve"> VIRUSEPT antibakteriální a antivirotický sprej na ruce, balení 100 ml</t>
  </si>
  <si>
    <t>MIMOŘÁDNÁ CENOVÁ AKCE NA VŠECHNY VITAMÍNY !!!</t>
  </si>
  <si>
    <t>M984</t>
  </si>
  <si>
    <t xml:space="preserve"> MAXIVITA BEAUTY MOŘSKÝ KOLAGEN balení 60 kapslí</t>
  </si>
  <si>
    <t xml:space="preserve">SUPER AKCE </t>
  </si>
  <si>
    <t>M983</t>
  </si>
  <si>
    <t xml:space="preserve"> MAXIVITA EXCLUSIVE PODPORA IMUNITY balení 20 šumivých tablet</t>
  </si>
  <si>
    <r>
      <t xml:space="preserve"> MAXIVITA THE SIMPSONS PRO DĚTI </t>
    </r>
    <r>
      <rPr>
        <b/>
        <sz val="10"/>
        <color rgb="FF0070C0"/>
        <rFont val="Arial"/>
        <family val="2"/>
        <charset val="238"/>
      </rPr>
      <t>s příchutí pomeranče</t>
    </r>
    <r>
      <rPr>
        <b/>
        <sz val="10"/>
        <color indexed="9"/>
        <rFont val="Arial"/>
        <family val="2"/>
        <charset val="238"/>
      </rPr>
      <t>, 20 šumivých tablet</t>
    </r>
  </si>
  <si>
    <r>
      <t xml:space="preserve"> ENERGIT PRO ŘIDIČE, balení 42 tablet, </t>
    </r>
    <r>
      <rPr>
        <b/>
        <sz val="9"/>
        <color theme="0"/>
        <rFont val="Arial"/>
        <family val="2"/>
        <charset val="238"/>
      </rPr>
      <t>Energetické tablety při únavě za volantem</t>
    </r>
    <r>
      <rPr>
        <b/>
        <sz val="9"/>
        <color indexed="9"/>
        <rFont val="Arial"/>
        <family val="2"/>
        <charset val="238"/>
      </rPr>
      <t xml:space="preserve"> </t>
    </r>
    <r>
      <rPr>
        <b/>
        <sz val="9"/>
        <color indexed="18"/>
        <rFont val="Arial"/>
        <family val="2"/>
        <charset val="238"/>
      </rPr>
      <t>S PŘÍCHUTÍ VIŠNĚ</t>
    </r>
  </si>
  <si>
    <r>
      <t xml:space="preserve"> IRBIS ASPARTAM,</t>
    </r>
    <r>
      <rPr>
        <b/>
        <sz val="10"/>
        <color rgb="FFFFFF00"/>
        <rFont val="Arial"/>
        <family val="2"/>
        <charset val="238"/>
      </rPr>
      <t xml:space="preserve"> S DÁVKOVAČEM</t>
    </r>
    <r>
      <rPr>
        <b/>
        <sz val="10"/>
        <rFont val="Arial"/>
        <family val="2"/>
        <charset val="238"/>
      </rPr>
      <t>, 110 tablet</t>
    </r>
  </si>
  <si>
    <r>
      <t xml:space="preserve"> IRBIS SE SLADIDLY Z ROSTLINY STÉVIE, </t>
    </r>
    <r>
      <rPr>
        <b/>
        <sz val="10"/>
        <color rgb="FFFFFF00"/>
        <rFont val="Arial"/>
        <family val="2"/>
        <charset val="238"/>
      </rPr>
      <t>S DÁVKOVAČEM</t>
    </r>
    <r>
      <rPr>
        <b/>
        <sz val="10"/>
        <color theme="0"/>
        <rFont val="Arial"/>
        <family val="2"/>
        <charset val="238"/>
      </rPr>
      <t>, balení 110 tablet</t>
    </r>
  </si>
  <si>
    <t>VŠECHNY AKCE JSOU PLATNÉ OD 3.2.2024 DO 24.5. 2024  /  UVEDENÉ CENY ZAHRNUJÍ DPH</t>
  </si>
  <si>
    <r>
      <rPr>
        <b/>
        <sz val="10"/>
        <color rgb="FF002060"/>
        <rFont val="Arial"/>
        <family val="2"/>
        <charset val="238"/>
      </rPr>
      <t>2 balení</t>
    </r>
    <r>
      <rPr>
        <b/>
        <sz val="10"/>
        <color rgb="FFFF0000"/>
        <rFont val="Arial"/>
        <family val="2"/>
        <charset val="238"/>
      </rPr>
      <t xml:space="preserve"> ZATAHOVACÍCH SÁČKŮ
NA ODPADKY 35 L</t>
    </r>
  </si>
  <si>
    <r>
      <rPr>
        <b/>
        <sz val="10"/>
        <color rgb="FF002060"/>
        <rFont val="Arial"/>
        <family val="2"/>
        <charset val="238"/>
      </rPr>
      <t>2 balení</t>
    </r>
    <r>
      <rPr>
        <b/>
        <sz val="10"/>
        <color rgb="FFFF0000"/>
        <rFont val="Arial"/>
        <family val="2"/>
        <charset val="238"/>
      </rPr>
      <t xml:space="preserve"> ZATAHOVACÍCH SÁČKŮ
NA ODPADKY 60 L</t>
    </r>
  </si>
  <si>
    <r>
      <rPr>
        <b/>
        <sz val="10"/>
        <color indexed="56"/>
        <rFont val="Arial Black"/>
        <family val="2"/>
        <charset val="238"/>
      </rPr>
      <t xml:space="preserve">ZA KAŽDÝCH </t>
    </r>
    <r>
      <rPr>
        <b/>
        <sz val="10"/>
        <color indexed="10"/>
        <rFont val="Arial Black"/>
        <family val="2"/>
        <charset val="238"/>
      </rPr>
      <t>1 000 Kč</t>
    </r>
    <r>
      <rPr>
        <b/>
        <sz val="10"/>
        <color indexed="56"/>
        <rFont val="Arial Black"/>
        <family val="2"/>
        <charset val="238"/>
      </rPr>
      <t xml:space="preserve"> VAŠÍ OBJEDNÁVKY </t>
    </r>
    <r>
      <rPr>
        <b/>
        <sz val="10"/>
        <color rgb="FFFF0000"/>
        <rFont val="Arial Black"/>
        <family val="2"/>
        <charset val="238"/>
      </rPr>
      <t>ZDARMA</t>
    </r>
    <r>
      <rPr>
        <b/>
        <sz val="10"/>
        <color indexed="56"/>
        <rFont val="Arial Black"/>
        <family val="2"/>
        <charset val="238"/>
      </rPr>
      <t xml:space="preserve"> </t>
    </r>
    <r>
      <rPr>
        <b/>
        <sz val="10"/>
        <color indexed="10"/>
        <rFont val="Arial Black"/>
        <family val="2"/>
        <charset val="238"/>
      </rPr>
      <t>NYNÍ OBDRŽÍTE</t>
    </r>
    <r>
      <rPr>
        <b/>
        <sz val="11"/>
        <color indexed="56"/>
        <rFont val="Arial"/>
        <family val="2"/>
        <charset val="238"/>
      </rPr>
      <t xml:space="preserve">
jedno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color rgb="FF002060"/>
        <rFont val="Arial"/>
        <family val="2"/>
        <charset val="238"/>
      </rPr>
      <t xml:space="preserve">balení (8 rolí) </t>
    </r>
    <r>
      <rPr>
        <b/>
        <sz val="11"/>
        <color indexed="10"/>
        <rFont val="Arial"/>
        <family val="2"/>
        <charset val="238"/>
      </rPr>
      <t xml:space="preserve">3vrstvého toaletního papíru
TENTO BALZÁM PURE </t>
    </r>
    <r>
      <rPr>
        <b/>
        <sz val="11"/>
        <rFont val="Arial"/>
        <family val="2"/>
        <charset val="238"/>
      </rPr>
      <t>v hodnotě</t>
    </r>
    <r>
      <rPr>
        <b/>
        <sz val="11"/>
        <color rgb="FFFF0000"/>
        <rFont val="Arial"/>
        <family val="2"/>
        <charset val="238"/>
      </rPr>
      <t xml:space="preserve"> 79 Kč
</t>
    </r>
    <r>
      <rPr>
        <b/>
        <sz val="11"/>
        <color rgb="FF002060"/>
        <rFont val="Arial"/>
        <family val="2"/>
        <charset val="238"/>
      </rPr>
      <t>nebo</t>
    </r>
    <r>
      <rPr>
        <b/>
        <sz val="11"/>
        <color rgb="FFFF0000"/>
        <rFont val="Arial"/>
        <family val="2"/>
        <charset val="238"/>
      </rPr>
      <t xml:space="preserve">
</t>
    </r>
    <r>
      <rPr>
        <b/>
        <sz val="11"/>
        <color rgb="FF002060"/>
        <rFont val="Arial"/>
        <family val="2"/>
        <charset val="238"/>
      </rPr>
      <t>1 ks</t>
    </r>
    <r>
      <rPr>
        <b/>
        <sz val="11"/>
        <color rgb="FFFF0000"/>
        <rFont val="Arial"/>
        <family val="2"/>
        <charset val="238"/>
      </rPr>
      <t xml:space="preserve"> FORSIL TURBO AKTIV 1L </t>
    </r>
    <r>
      <rPr>
        <b/>
        <sz val="11"/>
        <rFont val="Arial"/>
        <family val="2"/>
        <charset val="238"/>
      </rPr>
      <t>v hodnotě</t>
    </r>
    <r>
      <rPr>
        <b/>
        <sz val="11"/>
        <color rgb="FFFF0000"/>
        <rFont val="Arial"/>
        <family val="2"/>
        <charset val="238"/>
      </rPr>
      <t xml:space="preserve"> 99 Kč</t>
    </r>
    <r>
      <rPr>
        <b/>
        <sz val="11"/>
        <color indexed="10"/>
        <rFont val="Arial"/>
        <family val="2"/>
        <charset val="238"/>
      </rPr>
      <t xml:space="preserve">
</t>
    </r>
    <r>
      <rPr>
        <b/>
        <sz val="11"/>
        <color indexed="56"/>
        <rFont val="Arial"/>
        <family val="2"/>
        <charset val="238"/>
      </rPr>
      <t>nebo</t>
    </r>
    <r>
      <rPr>
        <b/>
        <sz val="11"/>
        <color indexed="10"/>
        <rFont val="Arial"/>
        <family val="2"/>
        <charset val="238"/>
      </rPr>
      <t xml:space="preserve">
</t>
    </r>
    <r>
      <rPr>
        <b/>
        <sz val="11"/>
        <color rgb="FF002060"/>
        <rFont val="Arial"/>
        <family val="2"/>
        <charset val="238"/>
      </rPr>
      <t xml:space="preserve">2 balení </t>
    </r>
    <r>
      <rPr>
        <b/>
        <sz val="11"/>
        <color indexed="10"/>
        <rFont val="Arial"/>
        <family val="2"/>
        <charset val="238"/>
      </rPr>
      <t xml:space="preserve">ZATAHOVACÍCH SÁČKŮ NA ODPADKY 35 L </t>
    </r>
    <r>
      <rPr>
        <b/>
        <sz val="11"/>
        <rFont val="Arial"/>
        <family val="2"/>
        <charset val="238"/>
      </rPr>
      <t xml:space="preserve">v hodnotě </t>
    </r>
    <r>
      <rPr>
        <b/>
        <sz val="11"/>
        <color rgb="FFFF0000"/>
        <rFont val="Arial"/>
        <family val="2"/>
        <charset val="238"/>
      </rPr>
      <t>138 Kč</t>
    </r>
    <r>
      <rPr>
        <b/>
        <sz val="11"/>
        <color indexed="10"/>
        <rFont val="Arial"/>
        <family val="2"/>
        <charset val="238"/>
      </rPr>
      <t xml:space="preserve">
</t>
    </r>
    <r>
      <rPr>
        <b/>
        <sz val="11"/>
        <color indexed="56"/>
        <rFont val="Arial"/>
        <family val="2"/>
        <charset val="238"/>
      </rPr>
      <t>nebo</t>
    </r>
    <r>
      <rPr>
        <b/>
        <sz val="11"/>
        <color indexed="10"/>
        <rFont val="Arial"/>
        <family val="2"/>
        <charset val="238"/>
      </rPr>
      <t xml:space="preserve">
</t>
    </r>
    <r>
      <rPr>
        <b/>
        <sz val="11"/>
        <color rgb="FF002060"/>
        <rFont val="Arial"/>
        <family val="2"/>
        <charset val="238"/>
      </rPr>
      <t xml:space="preserve">2 balení </t>
    </r>
    <r>
      <rPr>
        <b/>
        <sz val="11"/>
        <color indexed="10"/>
        <rFont val="Arial"/>
        <family val="2"/>
        <charset val="238"/>
      </rPr>
      <t xml:space="preserve">ZATAHOVACÍCH SÁČKŮ NA ODPADKY 60 L </t>
    </r>
    <r>
      <rPr>
        <b/>
        <sz val="11"/>
        <rFont val="Arial"/>
        <family val="2"/>
        <charset val="238"/>
      </rPr>
      <t>v hodnotě</t>
    </r>
    <r>
      <rPr>
        <b/>
        <sz val="11"/>
        <color rgb="FFFF0000"/>
        <rFont val="Arial"/>
        <family val="2"/>
        <charset val="238"/>
      </rPr>
      <t xml:space="preserve"> 138 Kč
</t>
    </r>
    <r>
      <rPr>
        <b/>
        <sz val="11"/>
        <color rgb="FF002060"/>
        <rFont val="Arial"/>
        <family val="2"/>
        <charset val="238"/>
      </rPr>
      <t>anebo
1 kus</t>
    </r>
    <r>
      <rPr>
        <b/>
        <sz val="11"/>
        <color rgb="FFFF0000"/>
        <rFont val="Arial"/>
        <family val="2"/>
        <charset val="238"/>
      </rPr>
      <t xml:space="preserve"> FORSIL SENSITIVE 1,5L </t>
    </r>
    <r>
      <rPr>
        <b/>
        <sz val="11"/>
        <rFont val="Arial"/>
        <family val="2"/>
        <charset val="238"/>
      </rPr>
      <t>v hodnotě</t>
    </r>
    <r>
      <rPr>
        <b/>
        <sz val="11"/>
        <color rgb="FFFF0000"/>
        <rFont val="Arial"/>
        <family val="2"/>
        <charset val="238"/>
      </rPr>
      <t xml:space="preserve"> 119 Kč</t>
    </r>
  </si>
  <si>
    <r>
      <rPr>
        <b/>
        <sz val="10"/>
        <color rgb="FF002060"/>
        <rFont val="Arial"/>
        <family val="2"/>
        <charset val="238"/>
      </rPr>
      <t xml:space="preserve">1 kus </t>
    </r>
    <r>
      <rPr>
        <b/>
        <sz val="10"/>
        <color rgb="FFFF0000"/>
        <rFont val="Arial"/>
        <family val="2"/>
        <charset val="238"/>
      </rPr>
      <t>FORSIL SENSITIVE 1,5L</t>
    </r>
  </si>
  <si>
    <r>
      <t xml:space="preserve">buď  
4 balení </t>
    </r>
    <r>
      <rPr>
        <b/>
        <sz val="9"/>
        <rFont val="Arial"/>
        <family val="2"/>
        <charset val="238"/>
      </rPr>
      <t>(4x 8 rolí)</t>
    </r>
    <r>
      <rPr>
        <b/>
        <sz val="9"/>
        <color indexed="18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 xml:space="preserve">3vrstvého toaletního papíru TENTO BALZÁM PURE </t>
    </r>
    <r>
      <rPr>
        <b/>
        <sz val="9"/>
        <rFont val="Arial"/>
        <family val="2"/>
        <charset val="238"/>
      </rPr>
      <t>v hodnotě</t>
    </r>
    <r>
      <rPr>
        <b/>
        <sz val="9"/>
        <color rgb="FFFF0000"/>
        <rFont val="Arial"/>
        <family val="2"/>
        <charset val="238"/>
      </rPr>
      <t xml:space="preserve"> 316 Kč</t>
    </r>
    <r>
      <rPr>
        <b/>
        <sz val="9"/>
        <color indexed="18"/>
        <rFont val="Arial"/>
        <family val="2"/>
        <charset val="238"/>
      </rPr>
      <t xml:space="preserve">
nebo 1 kus </t>
    </r>
    <r>
      <rPr>
        <b/>
        <sz val="9"/>
        <color indexed="10"/>
        <rFont val="Arial"/>
        <family val="2"/>
        <charset val="238"/>
      </rPr>
      <t xml:space="preserve">FORSIL COMPACT CLEAR 7 kg </t>
    </r>
    <r>
      <rPr>
        <b/>
        <sz val="9"/>
        <rFont val="Arial"/>
        <family val="2"/>
        <charset val="238"/>
      </rPr>
      <t>v hodnotě</t>
    </r>
    <r>
      <rPr>
        <b/>
        <sz val="9"/>
        <color rgb="FFFF0000"/>
        <rFont val="Arial"/>
        <family val="2"/>
        <charset val="238"/>
      </rPr>
      <t xml:space="preserve"> 369 Kč</t>
    </r>
    <r>
      <rPr>
        <b/>
        <sz val="9"/>
        <color indexed="18"/>
        <rFont val="Arial"/>
        <family val="2"/>
        <charset val="238"/>
      </rPr>
      <t xml:space="preserve">
anebo 2 kusy přípravku na skvrny</t>
    </r>
    <r>
      <rPr>
        <b/>
        <sz val="9"/>
        <color indexed="10"/>
        <rFont val="Arial"/>
        <family val="2"/>
        <charset val="238"/>
      </rPr>
      <t xml:space="preserve"> FORSIL TURBO AKTIV 3 litry </t>
    </r>
    <r>
      <rPr>
        <b/>
        <sz val="9"/>
        <rFont val="Arial"/>
        <family val="2"/>
        <charset val="238"/>
      </rPr>
      <t>v hodnotě</t>
    </r>
    <r>
      <rPr>
        <b/>
        <sz val="9"/>
        <color rgb="FFFF0000"/>
        <rFont val="Arial"/>
        <family val="2"/>
        <charset val="238"/>
      </rPr>
      <t xml:space="preserve"> 398 Kč
</t>
    </r>
    <r>
      <rPr>
        <b/>
        <sz val="9"/>
        <color indexed="18"/>
        <rFont val="Arial"/>
        <family val="2"/>
        <charset val="238"/>
      </rPr>
      <t>anebo</t>
    </r>
    <r>
      <rPr>
        <b/>
        <sz val="9"/>
        <color indexed="56"/>
        <rFont val="Arial"/>
        <family val="2"/>
        <charset val="238"/>
      </rPr>
      <t xml:space="preserve"> jeden</t>
    </r>
    <r>
      <rPr>
        <b/>
        <sz val="9"/>
        <color indexed="10"/>
        <rFont val="Arial"/>
        <family val="2"/>
        <charset val="238"/>
      </rPr>
      <t xml:space="preserve"> 3-5ti litrový kanystr </t>
    </r>
    <r>
      <rPr>
        <b/>
        <sz val="9"/>
        <rFont val="Arial"/>
        <family val="2"/>
        <charset val="238"/>
      </rPr>
      <t>jakéhokoliv tekutého přípravku z naší nabídky,</t>
    </r>
    <r>
      <rPr>
        <b/>
        <sz val="9"/>
        <color indexed="10"/>
        <rFont val="Arial"/>
        <family val="2"/>
        <charset val="238"/>
      </rPr>
      <t xml:space="preserve">
</t>
    </r>
    <r>
      <rPr>
        <b/>
        <sz val="9"/>
        <color indexed="56"/>
        <rFont val="Arial"/>
        <family val="2"/>
        <charset val="238"/>
      </rPr>
      <t>anebo 1x slevu</t>
    </r>
    <r>
      <rPr>
        <b/>
        <sz val="9"/>
        <color indexed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ve výši </t>
    </r>
    <r>
      <rPr>
        <b/>
        <sz val="9"/>
        <color rgb="FFFF0000"/>
        <rFont val="Arial"/>
        <family val="2"/>
        <charset val="238"/>
      </rPr>
      <t>100 Kč.</t>
    </r>
  </si>
  <si>
    <t xml:space="preserve"> Klasa WC NEW 5 l</t>
  </si>
  <si>
    <t>Vztahuje se vždy pouze ke katalogu, 
ke kterému byl tento ceník přiložen (tj. JARO 2024)
Vybíráte si zboží v katalogu a zapisujete pouze jeho kódy?
Pomocí tohoto pořadového čísla zboží snadno naleznete v odpovídajícím ceníku.</t>
  </si>
  <si>
    <t>poslední řádek 306</t>
  </si>
  <si>
    <t>Filtr pro tisk A12:H354</t>
  </si>
  <si>
    <t>Kód výrobku LARRIN WC gel, 500 ml.</t>
  </si>
  <si>
    <t>s vůní Arctic</t>
  </si>
  <si>
    <r>
      <t xml:space="preserve"> FORSIL Aktiv OXI 750g (spec. prostředek k odstranění skvrn)                        </t>
    </r>
    <r>
      <rPr>
        <b/>
        <sz val="10"/>
        <color rgb="FFFFFF00"/>
        <rFont val="Arial"/>
        <family val="2"/>
        <charset val="238"/>
      </rPr>
      <t>SUPER CENA</t>
    </r>
  </si>
  <si>
    <r>
      <rPr>
        <b/>
        <sz val="10"/>
        <color rgb="FFFFFF00"/>
        <rFont val="Arial"/>
        <family val="2"/>
        <charset val="238"/>
      </rPr>
      <t xml:space="preserve"> SUPER CENA </t>
    </r>
    <r>
      <rPr>
        <b/>
        <sz val="10"/>
        <color indexed="13"/>
        <rFont val="Arial"/>
        <family val="2"/>
        <charset val="238"/>
      </rPr>
      <t>TRIPACK</t>
    </r>
    <r>
      <rPr>
        <b/>
        <sz val="10"/>
        <color indexed="9"/>
        <rFont val="Arial"/>
        <family val="2"/>
        <charset val="238"/>
      </rPr>
      <t xml:space="preserve"> 3 x 100PER PREMIUM ALPINE FRESH aviváž, 1 litr</t>
    </r>
  </si>
  <si>
    <t xml:space="preserve"> MILIT STOP, na vodní kámen, 500 ml</t>
  </si>
  <si>
    <t xml:space="preserve"> Závěsná nádobka pro LARRIN WC gel</t>
  </si>
  <si>
    <t xml:space="preserve"> MAXIVITA HERBAL KLIDNÁ STŘEVA - NADÝMÁNÍ, 16 sáčků (STICKS)</t>
  </si>
  <si>
    <t>E557</t>
  </si>
  <si>
    <t xml:space="preserve"> PEVNÝ PODPALOVAČ , balení 40 kostek</t>
  </si>
  <si>
    <t>K637</t>
  </si>
  <si>
    <t xml:space="preserve"> KIDS - PĚNA DO KOUPELE 500ml.  s vůní melounu</t>
  </si>
  <si>
    <r>
      <t xml:space="preserve">  </t>
    </r>
    <r>
      <rPr>
        <b/>
        <sz val="10"/>
        <color rgb="FFFFFF00"/>
        <rFont val="Arial Black"/>
        <family val="2"/>
        <charset val="238"/>
      </rPr>
      <t xml:space="preserve"> ZADEJTE ZPŮSOB DORUČENÍ VAŠEHO ZBOŽÍ - VYBERTE:</t>
    </r>
    <r>
      <rPr>
        <b/>
        <sz val="10"/>
        <color indexed="9"/>
        <rFont val="Arial Black"/>
        <family val="2"/>
        <charset val="238"/>
      </rPr>
      <t xml:space="preserve">
- DORUČENÍ DO 1 TÝDNE - Doručení AŽ DO DOMU řidičem EFEKT
- DORUČENÍ DO 3 DNŮ (pracovních) - Expresní dodání AŽ DO DOMU kurýrem PPL v balících</t>
    </r>
  </si>
  <si>
    <t>Zalomit řádek ve zdroji textu ALT+Enter</t>
  </si>
  <si>
    <t>TEST RadioButton = výběr</t>
  </si>
  <si>
    <t>spoj na K340 Přepínač ovládací prvek formuláře</t>
  </si>
  <si>
    <t>K340 + 1  pro potřebné hodnoty 2 a 3</t>
  </si>
  <si>
    <r>
      <rPr>
        <b/>
        <sz val="10"/>
        <color indexed="13"/>
        <rFont val="Arial"/>
        <family val="2"/>
        <charset val="238"/>
      </rPr>
      <t>Vyberte dopravní poplatek ↓</t>
    </r>
    <r>
      <rPr>
        <b/>
        <sz val="10"/>
        <color indexed="13"/>
        <rFont val="Arial"/>
        <family val="2"/>
      </rPr>
      <t xml:space="preserve"> </t>
    </r>
  </si>
  <si>
    <t>Objednávky od 1000,- Kč DOVOZ AŽ DO DOMU vozidly EFEKT ZDARMA!</t>
  </si>
  <si>
    <t>Objednávky od 1000,- Kč do 2000,- Kč Expresní dodání AŽ DO DOMU kurýrem PPL v balících   Dopravné 49,- Kč</t>
  </si>
  <si>
    <t>Objednávky do 500,- Kč DOVOZ AŽ DO DOMU vozidly EFEKT Dopravné 89,- Kč</t>
  </si>
  <si>
    <t>Objednávky do 500,- Kč Expresní dodání AŽ DO DOMU kurýrem PPL v balících Dopravné 119,- Kč</t>
  </si>
  <si>
    <t>Objednávky od 500,- Kč do 1000,- Kč DOVOZ AŽ DO DOMU vozidly EFEKT Dopravné 69,- Kč</t>
  </si>
  <si>
    <t>Objednávky od 500,- Kč do 1000,- Kč Expresní dodání AŽ DO DOMU kurýrem PPL v balících Dopravné 89,- Kč</t>
  </si>
  <si>
    <t>Objednávky od 1000,- Kč do 2000,- Kč Expresní dodání AŽ DO DOMU kurýrem PPL v balících Dopravné 49,- Kč</t>
  </si>
  <si>
    <t>V998</t>
  </si>
  <si>
    <r>
      <t xml:space="preserve"> Regenerační krém na ruce, PE tuba 100 ml </t>
    </r>
    <r>
      <rPr>
        <b/>
        <sz val="10"/>
        <color indexed="13"/>
        <rFont val="Arial"/>
        <family val="2"/>
        <charset val="238"/>
      </rPr>
      <t xml:space="preserve"> S MĚSÍČKEM LÉKAŘSKÝM</t>
    </r>
  </si>
  <si>
    <t>F1001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</si>
</sst>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164" formatCode="#,##0\.\-"/>
    <numFmt numFmtId="165" formatCode="000\ 00"/>
    <numFmt numFmtId="166" formatCode="#,##0.00_ ;[Red]\-#,##0.00\ "/>
    <numFmt numFmtId="167" formatCode="#,##0\k\s"/>
  </numFmts>
  <fonts count="146" x14ac:knownFonts="1">
    <font>
      <sz val="10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9"/>
      <name val="Arial"/>
      <family val="2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color indexed="10"/>
      <name val="Arial"/>
      <family val="2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0"/>
      <color indexed="12"/>
      <name val="Arial CE"/>
      <charset val="238"/>
    </font>
    <font>
      <sz val="10"/>
      <color indexed="9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0"/>
      <color indexed="13"/>
      <name val="Arial"/>
      <family val="2"/>
    </font>
    <font>
      <sz val="8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0"/>
      <color indexed="42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9"/>
      <color indexed="13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 Black"/>
      <family val="2"/>
    </font>
    <font>
      <b/>
      <sz val="8"/>
      <color indexed="10"/>
      <name val="Arial Black"/>
      <family val="2"/>
    </font>
    <font>
      <b/>
      <sz val="10"/>
      <name val="Arial CE"/>
      <charset val="238"/>
    </font>
    <font>
      <b/>
      <sz val="8"/>
      <name val="Arial Black"/>
      <family val="2"/>
    </font>
    <font>
      <b/>
      <sz val="10"/>
      <color indexed="9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9"/>
      <color indexed="10"/>
      <name val="Arial Black"/>
      <family val="2"/>
      <charset val="238"/>
    </font>
    <font>
      <b/>
      <sz val="10"/>
      <color indexed="18"/>
      <name val="Arial"/>
      <family val="2"/>
    </font>
    <font>
      <sz val="10"/>
      <color indexed="18"/>
      <name val="Arial CE"/>
      <charset val="238"/>
    </font>
    <font>
      <b/>
      <sz val="9"/>
      <color indexed="8"/>
      <name val="Arial"/>
      <family val="2"/>
      <charset val="238"/>
    </font>
    <font>
      <b/>
      <u/>
      <sz val="10"/>
      <color indexed="10"/>
      <name val="Arial CE"/>
      <charset val="238"/>
    </font>
    <font>
      <b/>
      <sz val="10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10"/>
      <name val="Arial"/>
      <family val="2"/>
      <charset val="238"/>
    </font>
    <font>
      <sz val="8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10"/>
      <color indexed="13"/>
      <name val="Arial"/>
      <family val="2"/>
    </font>
    <font>
      <b/>
      <sz val="10"/>
      <color indexed="9"/>
      <name val="Arial"/>
      <family val="2"/>
      <charset val="238"/>
    </font>
    <font>
      <b/>
      <sz val="10"/>
      <color indexed="9"/>
      <name val="Arial Black"/>
      <family val="2"/>
      <charset val="238"/>
    </font>
    <font>
      <b/>
      <sz val="9"/>
      <color indexed="1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 Black"/>
      <family val="2"/>
    </font>
    <font>
      <b/>
      <sz val="12"/>
      <name val="Wingdings"/>
      <charset val="2"/>
    </font>
    <font>
      <sz val="10"/>
      <name val="Arial"/>
      <family val="2"/>
      <charset val="238"/>
    </font>
    <font>
      <sz val="8"/>
      <color indexed="41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 Black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56"/>
      <name val="Arial Black"/>
      <family val="2"/>
      <charset val="238"/>
    </font>
    <font>
      <b/>
      <sz val="10"/>
      <color indexed="10"/>
      <name val="Arial Black"/>
      <family val="2"/>
      <charset val="238"/>
    </font>
    <font>
      <sz val="10"/>
      <color theme="0" tint="-0.1499984740745262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Arial"/>
      <family val="2"/>
    </font>
    <font>
      <b/>
      <sz val="10"/>
      <color rgb="FFFFFF00"/>
      <name val="Arial"/>
      <family val="2"/>
      <charset val="238"/>
    </font>
    <font>
      <b/>
      <sz val="14"/>
      <color rgb="FFFFFF00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2"/>
      <color rgb="FFFFFF0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rgb="FFFFFF00"/>
      <name val="Arial Black"/>
      <family val="2"/>
      <charset val="238"/>
    </font>
    <font>
      <b/>
      <sz val="12"/>
      <color rgb="FFFFFF00"/>
      <name val="Arial Black"/>
      <family val="2"/>
      <charset val="238"/>
    </font>
    <font>
      <b/>
      <sz val="10"/>
      <color rgb="FFFFFF00"/>
      <name val="Arial"/>
      <family val="2"/>
    </font>
    <font>
      <b/>
      <sz val="14"/>
      <color rgb="FFFF0000"/>
      <name val="Arial"/>
      <family val="2"/>
      <charset val="238"/>
    </font>
    <font>
      <sz val="12"/>
      <color rgb="FFFFFF00"/>
      <name val="Arial Black"/>
      <family val="2"/>
      <charset val="238"/>
    </font>
    <font>
      <u/>
      <sz val="14"/>
      <color theme="0"/>
      <name val="Arial CE"/>
      <charset val="238"/>
    </font>
    <font>
      <sz val="10"/>
      <color theme="0"/>
      <name val="Arial"/>
      <family val="2"/>
    </font>
    <font>
      <u/>
      <sz val="10"/>
      <color theme="0"/>
      <name val="Arial CE"/>
      <charset val="238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 CE"/>
      <family val="2"/>
      <charset val="238"/>
    </font>
    <font>
      <sz val="10"/>
      <color theme="0"/>
      <name val="Candara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</font>
    <font>
      <b/>
      <sz val="12"/>
      <color theme="0"/>
      <name val="Arial"/>
      <family val="2"/>
      <charset val="238"/>
    </font>
    <font>
      <b/>
      <sz val="12"/>
      <color theme="0"/>
      <name val="Arial"/>
      <family val="2"/>
    </font>
    <font>
      <b/>
      <sz val="10"/>
      <color rgb="FFFF0000"/>
      <name val="Arial Black"/>
      <family val="2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rgb="FFFF0000"/>
      <name val="Arial"/>
      <family val="2"/>
    </font>
    <font>
      <sz val="10"/>
      <color theme="0"/>
      <name val="Arial CE"/>
      <charset val="238"/>
    </font>
    <font>
      <b/>
      <sz val="12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</font>
    <font>
      <b/>
      <sz val="11"/>
      <color rgb="FFFF0000"/>
      <name val="Arial"/>
      <family val="2"/>
      <charset val="238"/>
    </font>
    <font>
      <b/>
      <u val="double"/>
      <sz val="9"/>
      <color rgb="FFFFFF00"/>
      <name val="Arial Black"/>
      <family val="2"/>
      <charset val="238"/>
    </font>
    <font>
      <b/>
      <sz val="12"/>
      <color rgb="FFFFFF00"/>
      <name val="Arial"/>
      <family val="2"/>
    </font>
    <font>
      <sz val="10"/>
      <color rgb="FFFFFF00"/>
      <name val="Arial"/>
      <family val="2"/>
    </font>
    <font>
      <sz val="8"/>
      <color rgb="FF7030A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rgb="FF30E412"/>
      <name val="Arial"/>
      <family val="2"/>
      <charset val="238"/>
    </font>
    <font>
      <sz val="10"/>
      <color rgb="FFFF0000"/>
      <name val="Arial CE"/>
      <charset val="238"/>
    </font>
    <font>
      <sz val="9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FFFF00"/>
      <name val="Arial"/>
      <family val="2"/>
    </font>
    <font>
      <sz val="8"/>
      <color rgb="FFFF0000"/>
      <name val="Arial"/>
      <family val="2"/>
      <charset val="238"/>
    </font>
    <font>
      <sz val="14"/>
      <color theme="0"/>
      <name val="Arial"/>
      <family val="2"/>
      <charset val="238"/>
    </font>
    <font>
      <b/>
      <sz val="10"/>
      <color rgb="FFFF3300"/>
      <name val="Arial"/>
      <family val="2"/>
      <charset val="238"/>
    </font>
    <font>
      <b/>
      <sz val="9"/>
      <color rgb="FFFF3300"/>
      <name val="Arial"/>
      <family val="2"/>
      <charset val="238"/>
    </font>
    <font>
      <b/>
      <sz val="8"/>
      <color rgb="FFFF3300"/>
      <name val="Arial"/>
      <family val="2"/>
      <charset val="238"/>
    </font>
    <font>
      <sz val="8"/>
      <color rgb="FFFF3300"/>
      <name val="Arial"/>
      <family val="2"/>
      <charset val="238"/>
    </font>
    <font>
      <b/>
      <sz val="11"/>
      <color rgb="FFFFFF00"/>
      <name val="Arial"/>
      <family val="2"/>
      <charset val="238"/>
    </font>
    <font>
      <b/>
      <sz val="10"/>
      <color rgb="FF2ED91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43"/>
      </patternFill>
    </fill>
    <fill>
      <patternFill patternType="solid">
        <fgColor indexed="41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30E412"/>
        <bgColor indexed="64"/>
      </patternFill>
    </fill>
    <fill>
      <patternFill patternType="solid">
        <fgColor rgb="FF2ED911"/>
        <bgColor indexed="64"/>
      </patternFill>
    </fill>
    <fill>
      <patternFill patternType="solid">
        <fgColor rgb="FF2ED911"/>
        <bgColor indexed="29"/>
      </patternFill>
    </fill>
    <fill>
      <patternFill patternType="solid">
        <fgColor rgb="FF2ED911"/>
        <bgColor indexed="26"/>
      </patternFill>
    </fill>
    <fill>
      <patternFill patternType="solid">
        <fgColor rgb="FFFF33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43"/>
      </patternFill>
    </fill>
  </fills>
  <borders count="1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ck">
        <color indexed="12"/>
      </top>
      <bottom style="thin">
        <color indexed="12"/>
      </bottom>
      <diagonal/>
    </border>
    <border>
      <left/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thin">
        <color indexed="12"/>
      </top>
      <bottom style="thick">
        <color indexed="12"/>
      </bottom>
      <diagonal/>
    </border>
    <border>
      <left/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/>
      <right/>
      <top style="thin">
        <color indexed="12"/>
      </top>
      <bottom style="medium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2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12"/>
      </top>
      <bottom style="thin">
        <color indexed="12"/>
      </bottom>
      <diagonal/>
    </border>
    <border>
      <left/>
      <right style="thin">
        <color indexed="12"/>
      </right>
      <top style="medium">
        <color indexed="12"/>
      </top>
      <bottom style="thin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n">
        <color indexed="12"/>
      </right>
      <top/>
      <bottom style="thick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18"/>
      </top>
      <bottom style="thick">
        <color indexed="18"/>
      </bottom>
      <diagonal/>
    </border>
    <border>
      <left style="thin">
        <color indexed="12"/>
      </left>
      <right/>
      <top style="thick">
        <color indexed="27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27"/>
      </top>
      <bottom/>
      <diagonal/>
    </border>
    <border>
      <left style="thin">
        <color indexed="12"/>
      </left>
      <right style="medium">
        <color indexed="32"/>
      </right>
      <top style="medium">
        <color indexed="32"/>
      </top>
      <bottom style="thin">
        <color indexed="8"/>
      </bottom>
      <diagonal/>
    </border>
    <border>
      <left style="thin">
        <color indexed="12"/>
      </left>
      <right style="medium">
        <color indexed="32"/>
      </right>
      <top style="thin">
        <color indexed="8"/>
      </top>
      <bottom style="thin">
        <color indexed="18"/>
      </bottom>
      <diagonal/>
    </border>
    <border>
      <left style="thin">
        <color indexed="12"/>
      </left>
      <right style="medium">
        <color indexed="32"/>
      </right>
      <top/>
      <bottom style="thin">
        <color indexed="12"/>
      </bottom>
      <diagonal/>
    </border>
    <border>
      <left style="thin">
        <color indexed="12"/>
      </left>
      <right style="medium">
        <color indexed="3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medium">
        <color indexed="32"/>
      </right>
      <top style="thin">
        <color indexed="12"/>
      </top>
      <bottom style="medium">
        <color indexed="18"/>
      </bottom>
      <diagonal/>
    </border>
    <border>
      <left style="medium">
        <color indexed="32"/>
      </left>
      <right/>
      <top style="medium">
        <color indexed="32"/>
      </top>
      <bottom style="thin">
        <color indexed="8"/>
      </bottom>
      <diagonal/>
    </border>
    <border>
      <left/>
      <right/>
      <top style="medium">
        <color indexed="32"/>
      </top>
      <bottom style="thin">
        <color indexed="8"/>
      </bottom>
      <diagonal/>
    </border>
    <border>
      <left/>
      <right style="thin">
        <color indexed="12"/>
      </right>
      <top style="medium">
        <color indexed="32"/>
      </top>
      <bottom style="thin">
        <color indexed="8"/>
      </bottom>
      <diagonal/>
    </border>
    <border>
      <left/>
      <right/>
      <top/>
      <bottom style="medium">
        <color indexed="32"/>
      </bottom>
      <diagonal/>
    </border>
    <border>
      <left/>
      <right style="medium">
        <color indexed="32"/>
      </right>
      <top/>
      <bottom style="medium">
        <color indexed="32"/>
      </bottom>
      <diagonal/>
    </border>
    <border>
      <left style="medium">
        <color indexed="32"/>
      </left>
      <right/>
      <top style="thin">
        <color indexed="12"/>
      </top>
      <bottom style="thin">
        <color indexed="12"/>
      </bottom>
      <diagonal/>
    </border>
    <border>
      <left style="thick">
        <color indexed="56"/>
      </left>
      <right/>
      <top/>
      <bottom/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 style="medium">
        <color indexed="10"/>
      </top>
      <bottom/>
      <diagonal/>
    </border>
    <border>
      <left style="medium">
        <color indexed="32"/>
      </left>
      <right/>
      <top/>
      <bottom/>
      <diagonal/>
    </border>
    <border>
      <left/>
      <right style="medium">
        <color indexed="32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32"/>
      </left>
      <right style="thin">
        <color indexed="12"/>
      </right>
      <top/>
      <bottom style="thin">
        <color indexed="12"/>
      </bottom>
      <diagonal/>
    </border>
    <border>
      <left style="thick">
        <color indexed="32"/>
      </left>
      <right/>
      <top style="medium">
        <color indexed="32"/>
      </top>
      <bottom/>
      <diagonal/>
    </border>
    <border>
      <left/>
      <right/>
      <top style="medium">
        <color indexed="32"/>
      </top>
      <bottom/>
      <diagonal/>
    </border>
    <border>
      <left style="thick">
        <color indexed="32"/>
      </left>
      <right/>
      <top/>
      <bottom style="medium">
        <color indexed="32"/>
      </bottom>
      <diagonal/>
    </border>
    <border>
      <left style="medium">
        <color indexed="3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32"/>
      </left>
      <right/>
      <top/>
      <bottom style="medium">
        <color indexed="32"/>
      </bottom>
      <diagonal/>
    </border>
    <border>
      <left/>
      <right style="thin">
        <color indexed="64"/>
      </right>
      <top/>
      <bottom style="medium">
        <color indexed="32"/>
      </bottom>
      <diagonal/>
    </border>
    <border>
      <left style="medium">
        <color indexed="32"/>
      </left>
      <right style="thin">
        <color indexed="12"/>
      </right>
      <top style="thin">
        <color indexed="8"/>
      </top>
      <bottom style="thin">
        <color indexed="1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8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/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/>
      <right style="medium">
        <color indexed="32"/>
      </right>
      <top style="medium">
        <color indexed="32"/>
      </top>
      <bottom/>
      <diagonal/>
    </border>
    <border>
      <left style="thick">
        <color indexed="10"/>
      </left>
      <right/>
      <top style="medium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ck">
        <color indexed="64"/>
      </bottom>
      <diagonal/>
    </border>
    <border>
      <left style="thin">
        <color indexed="12"/>
      </left>
      <right/>
      <top style="medium">
        <color indexed="1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medium">
        <color rgb="FFFF000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FF0000"/>
      </right>
      <top style="thin">
        <color rgb="FF0070C0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indexed="12"/>
      </left>
      <right/>
      <top style="thin">
        <color indexed="12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 style="thin">
        <color rgb="FF0070C0"/>
      </left>
      <right style="medium">
        <color rgb="FFFF000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medium">
        <color rgb="FFFF3300"/>
      </bottom>
      <diagonal/>
    </border>
    <border>
      <left/>
      <right/>
      <top style="thin">
        <color rgb="FF0070C0"/>
      </top>
      <bottom style="medium">
        <color rgb="FFFF3300"/>
      </bottom>
      <diagonal/>
    </border>
    <border>
      <left/>
      <right style="thin">
        <color rgb="FF0070C0"/>
      </right>
      <top style="thin">
        <color rgb="FF0070C0"/>
      </top>
      <bottom style="medium">
        <color rgb="FFFF3300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ck">
        <color indexed="12"/>
      </bottom>
      <diagonal/>
    </border>
    <border>
      <left style="thin">
        <color indexed="12"/>
      </left>
      <right/>
      <top style="medium">
        <color indexed="12"/>
      </top>
      <bottom style="thick">
        <color indexed="12"/>
      </bottom>
      <diagonal/>
    </border>
    <border>
      <left/>
      <right style="thin">
        <color indexed="12"/>
      </right>
      <top style="thick">
        <color indexed="18"/>
      </top>
      <bottom style="thick">
        <color indexed="18"/>
      </bottom>
      <diagonal/>
    </border>
    <border>
      <left style="thin">
        <color indexed="12"/>
      </left>
      <right/>
      <top style="thick">
        <color indexed="18"/>
      </top>
      <bottom style="thick">
        <color indexed="12"/>
      </bottom>
      <diagonal/>
    </border>
    <border>
      <left/>
      <right/>
      <top style="thick">
        <color indexed="18"/>
      </top>
      <bottom style="thick">
        <color indexed="12"/>
      </bottom>
      <diagonal/>
    </border>
    <border>
      <left/>
      <right style="thin">
        <color indexed="12"/>
      </right>
      <top style="thick">
        <color indexed="18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8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2" fillId="0" borderId="0"/>
    <xf numFmtId="9" fontId="21" fillId="0" borderId="0" applyFont="0" applyFill="0" applyBorder="0" applyAlignment="0" applyProtection="0"/>
  </cellStyleXfs>
  <cellXfs count="630">
    <xf numFmtId="0" fontId="0" fillId="0" borderId="0" xfId="0"/>
    <xf numFmtId="0" fontId="0" fillId="2" borderId="0" xfId="0" applyFill="1" applyProtection="1">
      <protection hidden="1"/>
    </xf>
    <xf numFmtId="164" fontId="2" fillId="2" borderId="0" xfId="1" applyNumberForma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2" borderId="1" xfId="0" applyFill="1" applyBorder="1" applyProtection="1">
      <protection hidden="1"/>
    </xf>
    <xf numFmtId="164" fontId="16" fillId="2" borderId="2" xfId="0" applyNumberFormat="1" applyFont="1" applyFill="1" applyBorder="1" applyAlignment="1" applyProtection="1">
      <alignment horizontal="left"/>
      <protection hidden="1"/>
    </xf>
    <xf numFmtId="164" fontId="0" fillId="2" borderId="3" xfId="0" applyNumberFormat="1" applyFill="1" applyBorder="1" applyAlignment="1" applyProtection="1">
      <alignment horizontal="center"/>
      <protection hidden="1"/>
    </xf>
    <xf numFmtId="164" fontId="17" fillId="2" borderId="4" xfId="0" applyNumberFormat="1" applyFont="1" applyFill="1" applyBorder="1" applyAlignment="1" applyProtection="1">
      <alignment horizontal="left"/>
      <protection hidden="1"/>
    </xf>
    <xf numFmtId="164" fontId="0" fillId="2" borderId="5" xfId="0" applyNumberForma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17" fillId="2" borderId="6" xfId="0" applyFont="1" applyFill="1" applyBorder="1" applyAlignment="1" applyProtection="1">
      <alignment horizontal="left"/>
      <protection hidden="1"/>
    </xf>
    <xf numFmtId="164" fontId="0" fillId="2" borderId="0" xfId="0" applyNumberFormat="1" applyFill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0" fillId="0" borderId="1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10" xfId="0" applyFont="1" applyBorder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/>
    <xf numFmtId="164" fontId="19" fillId="0" borderId="0" xfId="0" applyNumberFormat="1" applyFont="1" applyAlignment="1" applyProtection="1">
      <alignment horizontal="right" vertical="center"/>
      <protection hidden="1"/>
    </xf>
    <xf numFmtId="166" fontId="19" fillId="0" borderId="0" xfId="0" applyNumberFormat="1" applyFont="1" applyAlignment="1" applyProtection="1">
      <alignment horizontal="right" vertical="center"/>
      <protection hidden="1"/>
    </xf>
    <xf numFmtId="49" fontId="20" fillId="0" borderId="10" xfId="0" applyNumberFormat="1" applyFont="1" applyBorder="1"/>
    <xf numFmtId="20" fontId="0" fillId="0" borderId="0" xfId="0" applyNumberFormat="1"/>
    <xf numFmtId="1" fontId="0" fillId="0" borderId="0" xfId="0" applyNumberFormat="1"/>
    <xf numFmtId="0" fontId="0" fillId="0" borderId="10" xfId="0" applyBorder="1" applyAlignment="1">
      <alignment horizontal="left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4" fontId="24" fillId="0" borderId="0" xfId="0" applyNumberFormat="1" applyFont="1"/>
    <xf numFmtId="0" fontId="8" fillId="2" borderId="8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0" fillId="2" borderId="0" xfId="0" applyFill="1"/>
    <xf numFmtId="0" fontId="20" fillId="0" borderId="12" xfId="0" applyFont="1" applyBorder="1"/>
    <xf numFmtId="166" fontId="0" fillId="2" borderId="0" xfId="0" applyNumberFormat="1" applyFill="1" applyProtection="1">
      <protection hidden="1"/>
    </xf>
    <xf numFmtId="166" fontId="0" fillId="0" borderId="0" xfId="0" applyNumberFormat="1"/>
    <xf numFmtId="166" fontId="22" fillId="4" borderId="7" xfId="0" applyNumberFormat="1" applyFont="1" applyFill="1" applyBorder="1" applyAlignment="1" applyProtection="1">
      <alignment horizontal="right" vertical="center"/>
      <protection hidden="1"/>
    </xf>
    <xf numFmtId="166" fontId="0" fillId="2" borderId="0" xfId="0" applyNumberFormat="1" applyFill="1" applyAlignment="1" applyProtection="1">
      <alignment horizontal="center"/>
      <protection hidden="1"/>
    </xf>
    <xf numFmtId="166" fontId="0" fillId="0" borderId="10" xfId="0" applyNumberFormat="1" applyBorder="1"/>
    <xf numFmtId="166" fontId="20" fillId="5" borderId="8" xfId="0" applyNumberFormat="1" applyFont="1" applyFill="1" applyBorder="1" applyAlignment="1" applyProtection="1">
      <alignment horizontal="right" vertical="center"/>
      <protection hidden="1"/>
    </xf>
    <xf numFmtId="166" fontId="7" fillId="5" borderId="8" xfId="0" applyNumberFormat="1" applyFont="1" applyFill="1" applyBorder="1" applyAlignment="1" applyProtection="1">
      <alignment horizontal="right" vertical="center"/>
      <protection hidden="1"/>
    </xf>
    <xf numFmtId="166" fontId="20" fillId="5" borderId="7" xfId="0" applyNumberFormat="1" applyFont="1" applyFill="1" applyBorder="1" applyAlignment="1" applyProtection="1">
      <alignment horizontal="right" vertical="center"/>
      <protection hidden="1"/>
    </xf>
    <xf numFmtId="166" fontId="7" fillId="5" borderId="7" xfId="0" applyNumberFormat="1" applyFont="1" applyFill="1" applyBorder="1" applyAlignment="1" applyProtection="1">
      <alignment horizontal="right" vertical="center"/>
      <protection hidden="1"/>
    </xf>
    <xf numFmtId="166" fontId="5" fillId="5" borderId="7" xfId="0" applyNumberFormat="1" applyFont="1" applyFill="1" applyBorder="1" applyAlignment="1" applyProtection="1">
      <alignment horizontal="right" vertical="center"/>
      <protection hidden="1"/>
    </xf>
    <xf numFmtId="166" fontId="7" fillId="5" borderId="17" xfId="0" applyNumberFormat="1" applyFont="1" applyFill="1" applyBorder="1" applyAlignment="1" applyProtection="1">
      <alignment horizontal="right" vertical="center"/>
      <protection hidden="1"/>
    </xf>
    <xf numFmtId="0" fontId="37" fillId="5" borderId="18" xfId="0" applyFont="1" applyFill="1" applyBorder="1" applyAlignment="1" applyProtection="1">
      <alignment horizontal="center" vertical="center"/>
      <protection hidden="1"/>
    </xf>
    <xf numFmtId="166" fontId="5" fillId="5" borderId="8" xfId="0" applyNumberFormat="1" applyFont="1" applyFill="1" applyBorder="1" applyAlignment="1" applyProtection="1">
      <alignment horizontal="right" vertical="center"/>
      <protection hidden="1"/>
    </xf>
    <xf numFmtId="166" fontId="19" fillId="5" borderId="8" xfId="0" applyNumberFormat="1" applyFont="1" applyFill="1" applyBorder="1" applyAlignment="1" applyProtection="1">
      <alignment horizontal="right" vertical="center"/>
      <protection hidden="1"/>
    </xf>
    <xf numFmtId="166" fontId="19" fillId="5" borderId="7" xfId="0" applyNumberFormat="1" applyFont="1" applyFill="1" applyBorder="1" applyAlignment="1" applyProtection="1">
      <alignment horizontal="right" vertical="center"/>
      <protection hidden="1"/>
    </xf>
    <xf numFmtId="166" fontId="7" fillId="5" borderId="16" xfId="0" applyNumberFormat="1" applyFont="1" applyFill="1" applyBorder="1" applyAlignment="1" applyProtection="1">
      <alignment horizontal="right" vertical="center"/>
      <protection hidden="1"/>
    </xf>
    <xf numFmtId="166" fontId="5" fillId="5" borderId="17" xfId="0" applyNumberFormat="1" applyFont="1" applyFill="1" applyBorder="1" applyAlignment="1" applyProtection="1">
      <alignment horizontal="right" vertical="center"/>
      <protection hidden="1"/>
    </xf>
    <xf numFmtId="0" fontId="30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166" fontId="5" fillId="5" borderId="0" xfId="0" applyNumberFormat="1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horizontal="right" vertical="center"/>
      <protection hidden="1"/>
    </xf>
    <xf numFmtId="166" fontId="3" fillId="5" borderId="0" xfId="0" applyNumberFormat="1" applyFont="1" applyFill="1" applyAlignment="1" applyProtection="1">
      <alignment horizontal="right" vertical="center"/>
      <protection hidden="1"/>
    </xf>
    <xf numFmtId="9" fontId="3" fillId="5" borderId="0" xfId="0" applyNumberFormat="1" applyFont="1" applyFill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166" fontId="20" fillId="6" borderId="7" xfId="0" applyNumberFormat="1" applyFont="1" applyFill="1" applyBorder="1" applyAlignment="1" applyProtection="1">
      <alignment horizontal="right" vertical="center"/>
      <protection hidden="1"/>
    </xf>
    <xf numFmtId="166" fontId="55" fillId="4" borderId="7" xfId="0" applyNumberFormat="1" applyFont="1" applyFill="1" applyBorder="1" applyAlignment="1" applyProtection="1">
      <alignment horizontal="right" vertical="center"/>
      <protection hidden="1"/>
    </xf>
    <xf numFmtId="166" fontId="54" fillId="4" borderId="7" xfId="0" applyNumberFormat="1" applyFont="1" applyFill="1" applyBorder="1" applyAlignment="1" applyProtection="1">
      <alignment horizontal="right" vertical="center"/>
      <protection hidden="1"/>
    </xf>
    <xf numFmtId="166" fontId="5" fillId="5" borderId="19" xfId="0" applyNumberFormat="1" applyFont="1" applyFill="1" applyBorder="1" applyAlignment="1" applyProtection="1">
      <alignment horizontal="right" vertical="center"/>
      <protection hidden="1"/>
    </xf>
    <xf numFmtId="166" fontId="5" fillId="7" borderId="17" xfId="0" applyNumberFormat="1" applyFont="1" applyFill="1" applyBorder="1" applyAlignment="1" applyProtection="1">
      <alignment horizontal="right" vertical="center"/>
      <protection hidden="1"/>
    </xf>
    <xf numFmtId="166" fontId="5" fillId="6" borderId="17" xfId="0" applyNumberFormat="1" applyFont="1" applyFill="1" applyBorder="1" applyAlignment="1" applyProtection="1">
      <alignment horizontal="right" vertical="center"/>
      <protection hidden="1"/>
    </xf>
    <xf numFmtId="166" fontId="5" fillId="6" borderId="7" xfId="0" applyNumberFormat="1" applyFont="1" applyFill="1" applyBorder="1" applyAlignment="1" applyProtection="1">
      <alignment horizontal="right" vertical="center"/>
      <protection hidden="1"/>
    </xf>
    <xf numFmtId="166" fontId="5" fillId="5" borderId="20" xfId="0" applyNumberFormat="1" applyFont="1" applyFill="1" applyBorder="1" applyAlignment="1" applyProtection="1">
      <alignment horizontal="right" vertical="center"/>
      <protection hidden="1"/>
    </xf>
    <xf numFmtId="0" fontId="24" fillId="8" borderId="0" xfId="0" applyFont="1" applyFill="1"/>
    <xf numFmtId="0" fontId="41" fillId="8" borderId="21" xfId="0" applyFont="1" applyFill="1" applyBorder="1" applyAlignment="1" applyProtection="1">
      <alignment horizontal="left" vertical="center"/>
      <protection hidden="1"/>
    </xf>
    <xf numFmtId="164" fontId="44" fillId="8" borderId="21" xfId="0" applyNumberFormat="1" applyFont="1" applyFill="1" applyBorder="1" applyAlignment="1" applyProtection="1">
      <alignment horizontal="center" vertical="center"/>
      <protection hidden="1"/>
    </xf>
    <xf numFmtId="166" fontId="44" fillId="8" borderId="21" xfId="0" applyNumberFormat="1" applyFont="1" applyFill="1" applyBorder="1" applyAlignment="1" applyProtection="1">
      <alignment horizontal="left" vertical="center"/>
      <protection hidden="1"/>
    </xf>
    <xf numFmtId="0" fontId="45" fillId="8" borderId="21" xfId="0" applyFont="1" applyFill="1" applyBorder="1" applyProtection="1">
      <protection hidden="1"/>
    </xf>
    <xf numFmtId="10" fontId="57" fillId="0" borderId="0" xfId="0" applyNumberFormat="1" applyFont="1" applyAlignment="1" applyProtection="1">
      <alignment horizontal="right" vertical="center"/>
      <protection hidden="1"/>
    </xf>
    <xf numFmtId="9" fontId="0" fillId="0" borderId="10" xfId="0" applyNumberFormat="1" applyBorder="1" applyAlignment="1">
      <alignment horizontal="center"/>
    </xf>
    <xf numFmtId="49" fontId="0" fillId="0" borderId="0" xfId="0" applyNumberFormat="1"/>
    <xf numFmtId="49" fontId="59" fillId="2" borderId="22" xfId="0" applyNumberFormat="1" applyFont="1" applyFill="1" applyBorder="1" applyAlignment="1" applyProtection="1">
      <alignment horizontal="center"/>
      <protection locked="0"/>
    </xf>
    <xf numFmtId="0" fontId="59" fillId="2" borderId="6" xfId="0" applyFont="1" applyFill="1" applyBorder="1" applyAlignment="1" applyProtection="1">
      <alignment horizontal="left" vertical="top"/>
      <protection locked="0"/>
    </xf>
    <xf numFmtId="165" fontId="59" fillId="2" borderId="22" xfId="0" applyNumberFormat="1" applyFont="1" applyFill="1" applyBorder="1" applyAlignment="1" applyProtection="1">
      <alignment horizontal="center"/>
      <protection locked="0"/>
    </xf>
    <xf numFmtId="166" fontId="60" fillId="2" borderId="22" xfId="0" applyNumberFormat="1" applyFont="1" applyFill="1" applyBorder="1" applyAlignment="1" applyProtection="1">
      <alignment horizontal="center"/>
      <protection locked="0"/>
    </xf>
    <xf numFmtId="1" fontId="59" fillId="2" borderId="22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0" fontId="56" fillId="0" borderId="0" xfId="0" applyFont="1"/>
    <xf numFmtId="0" fontId="13" fillId="0" borderId="0" xfId="0" applyFont="1"/>
    <xf numFmtId="0" fontId="55" fillId="9" borderId="7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left" vertical="center"/>
    </xf>
    <xf numFmtId="0" fontId="20" fillId="5" borderId="25" xfId="0" applyFont="1" applyFill="1" applyBorder="1" applyAlignment="1">
      <alignment horizontal="left" vertical="center"/>
    </xf>
    <xf numFmtId="0" fontId="20" fillId="5" borderId="18" xfId="0" applyFont="1" applyFill="1" applyBorder="1" applyAlignment="1">
      <alignment horizontal="right" vertical="center"/>
    </xf>
    <xf numFmtId="0" fontId="20" fillId="5" borderId="17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2" fillId="4" borderId="25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vertical="center"/>
    </xf>
    <xf numFmtId="164" fontId="25" fillId="4" borderId="25" xfId="0" applyNumberFormat="1" applyFont="1" applyFill="1" applyBorder="1" applyAlignment="1">
      <alignment horizontal="left" vertical="center"/>
    </xf>
    <xf numFmtId="0" fontId="54" fillId="9" borderId="7" xfId="0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left" vertical="center"/>
    </xf>
    <xf numFmtId="0" fontId="27" fillId="4" borderId="18" xfId="0" applyFont="1" applyFill="1" applyBorder="1" applyAlignment="1">
      <alignment horizontal="left" vertical="center"/>
    </xf>
    <xf numFmtId="164" fontId="20" fillId="5" borderId="25" xfId="0" applyNumberFormat="1" applyFont="1" applyFill="1" applyBorder="1" applyAlignment="1">
      <alignment horizontal="left" vertical="center"/>
    </xf>
    <xf numFmtId="164" fontId="20" fillId="5" borderId="25" xfId="0" applyNumberFormat="1" applyFont="1" applyFill="1" applyBorder="1" applyAlignment="1">
      <alignment horizontal="center" vertical="center"/>
    </xf>
    <xf numFmtId="164" fontId="20" fillId="5" borderId="18" xfId="0" applyNumberFormat="1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horizontal="center" vertical="center"/>
    </xf>
    <xf numFmtId="164" fontId="19" fillId="5" borderId="26" xfId="0" applyNumberFormat="1" applyFont="1" applyFill="1" applyBorder="1" applyAlignment="1">
      <alignment horizontal="center" vertical="center"/>
    </xf>
    <xf numFmtId="0" fontId="54" fillId="4" borderId="7" xfId="0" applyFont="1" applyFill="1" applyBorder="1" applyAlignment="1">
      <alignment horizontal="center" vertical="center"/>
    </xf>
    <xf numFmtId="0" fontId="54" fillId="4" borderId="25" xfId="0" applyFont="1" applyFill="1" applyBorder="1" applyAlignment="1">
      <alignment vertical="center"/>
    </xf>
    <xf numFmtId="0" fontId="19" fillId="5" borderId="19" xfId="0" applyFont="1" applyFill="1" applyBorder="1" applyAlignment="1">
      <alignment vertical="center"/>
    </xf>
    <xf numFmtId="164" fontId="11" fillId="10" borderId="25" xfId="0" applyNumberFormat="1" applyFont="1" applyFill="1" applyBorder="1" applyAlignment="1">
      <alignment horizontal="left" vertical="center"/>
    </xf>
    <xf numFmtId="0" fontId="38" fillId="5" borderId="25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vertical="center"/>
    </xf>
    <xf numFmtId="0" fontId="43" fillId="11" borderId="25" xfId="0" applyFont="1" applyFill="1" applyBorder="1" applyAlignment="1">
      <alignment vertical="center"/>
    </xf>
    <xf numFmtId="0" fontId="20" fillId="5" borderId="20" xfId="0" applyFont="1" applyFill="1" applyBorder="1" applyAlignment="1">
      <alignment vertical="center"/>
    </xf>
    <xf numFmtId="164" fontId="20" fillId="10" borderId="25" xfId="0" applyNumberFormat="1" applyFont="1" applyFill="1" applyBorder="1" applyAlignment="1">
      <alignment horizontal="center" vertical="center"/>
    </xf>
    <xf numFmtId="164" fontId="25" fillId="9" borderId="25" xfId="0" applyNumberFormat="1" applyFont="1" applyFill="1" applyBorder="1" applyAlignment="1">
      <alignment horizontal="center" vertical="center"/>
    </xf>
    <xf numFmtId="164" fontId="25" fillId="4" borderId="18" xfId="0" applyNumberFormat="1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0" fillId="5" borderId="25" xfId="0" applyFill="1" applyBorder="1"/>
    <xf numFmtId="164" fontId="11" fillId="10" borderId="21" xfId="0" applyNumberFormat="1" applyFont="1" applyFill="1" applyBorder="1" applyAlignment="1">
      <alignment horizontal="left" vertical="center"/>
    </xf>
    <xf numFmtId="0" fontId="33" fillId="5" borderId="18" xfId="0" applyFont="1" applyFill="1" applyBorder="1" applyAlignment="1">
      <alignment horizontal="right" vertical="center"/>
    </xf>
    <xf numFmtId="0" fontId="39" fillId="5" borderId="17" xfId="0" applyFont="1" applyFill="1" applyBorder="1" applyAlignment="1">
      <alignment vertical="center"/>
    </xf>
    <xf numFmtId="0" fontId="20" fillId="5" borderId="25" xfId="0" applyFont="1" applyFill="1" applyBorder="1" applyAlignment="1">
      <alignment vertical="center"/>
    </xf>
    <xf numFmtId="164" fontId="5" fillId="5" borderId="25" xfId="0" applyNumberFormat="1" applyFont="1" applyFill="1" applyBorder="1" applyAlignment="1">
      <alignment horizontal="left" vertical="center"/>
    </xf>
    <xf numFmtId="164" fontId="5" fillId="5" borderId="18" xfId="0" applyNumberFormat="1" applyFont="1" applyFill="1" applyBorder="1" applyAlignment="1">
      <alignment horizontal="center" vertical="center"/>
    </xf>
    <xf numFmtId="164" fontId="5" fillId="5" borderId="21" xfId="0" applyNumberFormat="1" applyFont="1" applyFill="1" applyBorder="1" applyAlignment="1">
      <alignment horizontal="center" vertical="center"/>
    </xf>
    <xf numFmtId="164" fontId="5" fillId="5" borderId="26" xfId="0" applyNumberFormat="1" applyFont="1" applyFill="1" applyBorder="1" applyAlignment="1">
      <alignment horizontal="center" vertical="center"/>
    </xf>
    <xf numFmtId="164" fontId="5" fillId="5" borderId="25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164" fontId="20" fillId="5" borderId="30" xfId="0" applyNumberFormat="1" applyFont="1" applyFill="1" applyBorder="1" applyAlignment="1">
      <alignment horizontal="centerContinuous" vertical="center"/>
    </xf>
    <xf numFmtId="0" fontId="39" fillId="5" borderId="31" xfId="0" applyFont="1" applyFill="1" applyBorder="1" applyAlignment="1">
      <alignment horizontal="centerContinuous" vertical="center"/>
    </xf>
    <xf numFmtId="0" fontId="5" fillId="5" borderId="7" xfId="0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18" xfId="0" applyFont="1" applyFill="1" applyBorder="1" applyAlignment="1">
      <alignment horizontal="right" vertical="center"/>
    </xf>
    <xf numFmtId="0" fontId="39" fillId="5" borderId="7" xfId="0" applyFont="1" applyFill="1" applyBorder="1" applyAlignment="1">
      <alignment horizontal="center" vertical="center"/>
    </xf>
    <xf numFmtId="0" fontId="39" fillId="5" borderId="32" xfId="0" applyFont="1" applyFill="1" applyBorder="1" applyAlignment="1">
      <alignment horizontal="center" vertical="center"/>
    </xf>
    <xf numFmtId="0" fontId="39" fillId="5" borderId="33" xfId="0" applyFont="1" applyFill="1" applyBorder="1" applyAlignment="1">
      <alignment horizontal="center" vertical="center"/>
    </xf>
    <xf numFmtId="164" fontId="5" fillId="5" borderId="34" xfId="0" applyNumberFormat="1" applyFont="1" applyFill="1" applyBorder="1" applyAlignment="1">
      <alignment horizontal="right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left" vertical="center"/>
    </xf>
    <xf numFmtId="0" fontId="25" fillId="6" borderId="25" xfId="0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right" vertical="center"/>
    </xf>
    <xf numFmtId="0" fontId="19" fillId="5" borderId="16" xfId="0" applyFont="1" applyFill="1" applyBorder="1" applyAlignment="1">
      <alignment horizontal="center" vertical="center"/>
    </xf>
    <xf numFmtId="164" fontId="7" fillId="5" borderId="30" xfId="0" applyNumberFormat="1" applyFont="1" applyFill="1" applyBorder="1" applyAlignment="1">
      <alignment vertical="center"/>
    </xf>
    <xf numFmtId="164" fontId="7" fillId="5" borderId="31" xfId="0" applyNumberFormat="1" applyFont="1" applyFill="1" applyBorder="1" applyAlignment="1">
      <alignment vertical="center"/>
    </xf>
    <xf numFmtId="164" fontId="7" fillId="5" borderId="21" xfId="0" applyNumberFormat="1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horizontal="right" vertical="center"/>
    </xf>
    <xf numFmtId="164" fontId="11" fillId="5" borderId="25" xfId="0" applyNumberFormat="1" applyFont="1" applyFill="1" applyBorder="1" applyAlignment="1">
      <alignment horizontal="left" vertical="center"/>
    </xf>
    <xf numFmtId="0" fontId="19" fillId="5" borderId="25" xfId="0" applyFont="1" applyFill="1" applyBorder="1" applyAlignment="1">
      <alignment vertical="center"/>
    </xf>
    <xf numFmtId="0" fontId="19" fillId="5" borderId="18" xfId="0" applyFont="1" applyFill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40" fillId="5" borderId="18" xfId="0" applyFont="1" applyFill="1" applyBorder="1" applyAlignment="1">
      <alignment horizontal="right" vertical="center"/>
    </xf>
    <xf numFmtId="0" fontId="20" fillId="5" borderId="20" xfId="0" applyFont="1" applyFill="1" applyBorder="1" applyAlignment="1">
      <alignment horizontal="left" vertical="center"/>
    </xf>
    <xf numFmtId="0" fontId="57" fillId="0" borderId="0" xfId="0" applyFont="1" applyAlignment="1" applyProtection="1">
      <alignment horizontal="right" vertical="center"/>
      <protection hidden="1"/>
    </xf>
    <xf numFmtId="164" fontId="57" fillId="0" borderId="0" xfId="0" applyNumberFormat="1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left" vertical="center"/>
      <protection hidden="1"/>
    </xf>
    <xf numFmtId="164" fontId="57" fillId="0" borderId="0" xfId="0" applyNumberFormat="1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67" fillId="4" borderId="25" xfId="0" quotePrefix="1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166" fontId="54" fillId="4" borderId="38" xfId="0" applyNumberFormat="1" applyFont="1" applyFill="1" applyBorder="1" applyAlignment="1" applyProtection="1">
      <alignment horizontal="right" vertical="center"/>
      <protection hidden="1"/>
    </xf>
    <xf numFmtId="166" fontId="54" fillId="4" borderId="39" xfId="0" applyNumberFormat="1" applyFont="1" applyFill="1" applyBorder="1" applyAlignment="1" applyProtection="1">
      <alignment horizontal="right" vertical="center"/>
      <protection hidden="1"/>
    </xf>
    <xf numFmtId="166" fontId="54" fillId="12" borderId="40" xfId="0" applyNumberFormat="1" applyFont="1" applyFill="1" applyBorder="1" applyAlignment="1" applyProtection="1">
      <alignment horizontal="right" vertical="center"/>
      <protection hidden="1"/>
    </xf>
    <xf numFmtId="166" fontId="25" fillId="12" borderId="41" xfId="0" applyNumberFormat="1" applyFont="1" applyFill="1" applyBorder="1" applyAlignment="1" applyProtection="1">
      <alignment horizontal="right" vertical="center"/>
      <protection hidden="1"/>
    </xf>
    <xf numFmtId="166" fontId="54" fillId="12" borderId="42" xfId="0" applyNumberFormat="1" applyFont="1" applyFill="1" applyBorder="1" applyAlignment="1" applyProtection="1">
      <alignment horizontal="right" vertical="center"/>
      <protection hidden="1"/>
    </xf>
    <xf numFmtId="0" fontId="25" fillId="4" borderId="18" xfId="0" applyFont="1" applyFill="1" applyBorder="1" applyAlignment="1">
      <alignment horizontal="right" vertical="center"/>
    </xf>
    <xf numFmtId="0" fontId="27" fillId="4" borderId="25" xfId="0" applyFont="1" applyFill="1" applyBorder="1" applyAlignment="1">
      <alignment horizontal="center" vertical="center"/>
    </xf>
    <xf numFmtId="4" fontId="20" fillId="0" borderId="0" xfId="0" applyNumberFormat="1" applyFont="1"/>
    <xf numFmtId="0" fontId="61" fillId="0" borderId="43" xfId="0" applyFont="1" applyBorder="1" applyAlignment="1">
      <alignment horizontal="centerContinuous"/>
    </xf>
    <xf numFmtId="0" fontId="63" fillId="2" borderId="43" xfId="0" applyFont="1" applyFill="1" applyBorder="1" applyAlignment="1">
      <alignment horizontal="centerContinuous" vertical="center"/>
    </xf>
    <xf numFmtId="0" fontId="64" fillId="2" borderId="43" xfId="0" applyFont="1" applyFill="1" applyBorder="1" applyAlignment="1">
      <alignment horizontal="centerContinuous" vertical="center"/>
    </xf>
    <xf numFmtId="166" fontId="64" fillId="2" borderId="43" xfId="0" applyNumberFormat="1" applyFont="1" applyFill="1" applyBorder="1" applyAlignment="1">
      <alignment horizontal="centerContinuous" vertical="center"/>
    </xf>
    <xf numFmtId="167" fontId="71" fillId="2" borderId="43" xfId="0" applyNumberFormat="1" applyFont="1" applyFill="1" applyBorder="1" applyAlignment="1">
      <alignment horizontal="center" vertical="center"/>
    </xf>
    <xf numFmtId="42" fontId="71" fillId="0" borderId="44" xfId="0" applyNumberFormat="1" applyFont="1" applyBorder="1" applyAlignment="1">
      <alignment horizontal="center" vertical="center"/>
    </xf>
    <xf numFmtId="0" fontId="22" fillId="4" borderId="45" xfId="0" applyFont="1" applyFill="1" applyBorder="1" applyAlignment="1">
      <alignment vertical="center" wrapText="1"/>
    </xf>
    <xf numFmtId="0" fontId="22" fillId="4" borderId="46" xfId="0" applyFont="1" applyFill="1" applyBorder="1" applyAlignment="1">
      <alignment vertical="center" wrapText="1"/>
    </xf>
    <xf numFmtId="166" fontId="5" fillId="5" borderId="38" xfId="0" applyNumberFormat="1" applyFont="1" applyFill="1" applyBorder="1" applyAlignment="1" applyProtection="1">
      <alignment horizontal="right" vertical="center"/>
      <protection hidden="1"/>
    </xf>
    <xf numFmtId="0" fontId="22" fillId="4" borderId="17" xfId="0" applyFont="1" applyFill="1" applyBorder="1" applyAlignment="1">
      <alignment vertical="center"/>
    </xf>
    <xf numFmtId="166" fontId="7" fillId="5" borderId="27" xfId="0" applyNumberFormat="1" applyFont="1" applyFill="1" applyBorder="1" applyAlignment="1" applyProtection="1">
      <alignment horizontal="right" vertical="center"/>
      <protection hidden="1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166" fontId="5" fillId="5" borderId="32" xfId="0" applyNumberFormat="1" applyFont="1" applyFill="1" applyBorder="1" applyAlignment="1" applyProtection="1">
      <alignment horizontal="right" vertical="center"/>
      <protection hidden="1"/>
    </xf>
    <xf numFmtId="0" fontId="54" fillId="4" borderId="7" xfId="2" applyFont="1" applyFill="1" applyBorder="1" applyAlignment="1">
      <alignment horizontal="center" vertical="center"/>
    </xf>
    <xf numFmtId="166" fontId="54" fillId="4" borderId="17" xfId="0" applyNumberFormat="1" applyFont="1" applyFill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right" vertical="center"/>
      <protection locked="0"/>
    </xf>
    <xf numFmtId="0" fontId="0" fillId="5" borderId="0" xfId="0" applyFill="1" applyAlignment="1">
      <alignment horizontal="left" vertical="center" wrapText="1" indent="1"/>
    </xf>
    <xf numFmtId="0" fontId="20" fillId="5" borderId="0" xfId="0" applyFont="1" applyFill="1" applyAlignment="1" applyProtection="1">
      <alignment horizontal="left" indent="1"/>
      <protection hidden="1"/>
    </xf>
    <xf numFmtId="0" fontId="29" fillId="5" borderId="0" xfId="0" applyFont="1" applyFill="1" applyAlignment="1" applyProtection="1">
      <alignment horizontal="center" vertical="center"/>
      <protection hidden="1"/>
    </xf>
    <xf numFmtId="0" fontId="74" fillId="5" borderId="0" xfId="0" applyFont="1" applyFill="1" applyProtection="1">
      <protection hidden="1"/>
    </xf>
    <xf numFmtId="0" fontId="11" fillId="2" borderId="2" xfId="0" applyFont="1" applyFill="1" applyBorder="1" applyAlignment="1" applyProtection="1">
      <alignment horizontal="right" vertical="center" wrapText="1" indent="2"/>
      <protection hidden="1"/>
    </xf>
    <xf numFmtId="0" fontId="20" fillId="5" borderId="0" xfId="0" applyFont="1" applyFill="1" applyAlignment="1" applyProtection="1">
      <alignment horizontal="left" wrapText="1" indent="1"/>
      <protection hidden="1"/>
    </xf>
    <xf numFmtId="0" fontId="75" fillId="2" borderId="0" xfId="0" applyFont="1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166" fontId="5" fillId="2" borderId="0" xfId="0" applyNumberFormat="1" applyFont="1" applyFill="1" applyAlignment="1" applyProtection="1">
      <alignment horizontal="right"/>
      <protection hidden="1"/>
    </xf>
    <xf numFmtId="0" fontId="21" fillId="0" borderId="10" xfId="0" applyFont="1" applyBorder="1"/>
    <xf numFmtId="0" fontId="80" fillId="5" borderId="25" xfId="0" applyFont="1" applyFill="1" applyBorder="1" applyAlignment="1">
      <alignment vertical="center"/>
    </xf>
    <xf numFmtId="0" fontId="34" fillId="2" borderId="4" xfId="0" applyFont="1" applyFill="1" applyBorder="1" applyAlignment="1" applyProtection="1">
      <alignment horizontal="right" vertical="center" indent="1"/>
      <protection hidden="1"/>
    </xf>
    <xf numFmtId="0" fontId="22" fillId="4" borderId="17" xfId="0" applyFont="1" applyFill="1" applyBorder="1" applyAlignment="1">
      <alignment horizontal="left" vertical="center"/>
    </xf>
    <xf numFmtId="0" fontId="82" fillId="0" borderId="43" xfId="0" applyFont="1" applyBorder="1" applyAlignment="1">
      <alignment horizontal="centerContinuous"/>
    </xf>
    <xf numFmtId="0" fontId="4" fillId="4" borderId="17" xfId="0" applyFont="1" applyFill="1" applyBorder="1" applyAlignment="1">
      <alignment horizontal="left" vertical="center" wrapText="1"/>
    </xf>
    <xf numFmtId="0" fontId="25" fillId="4" borderId="25" xfId="0" applyFont="1" applyFill="1" applyBorder="1" applyAlignment="1">
      <alignment horizontal="right" vertical="center"/>
    </xf>
    <xf numFmtId="166" fontId="78" fillId="5" borderId="0" xfId="0" applyNumberFormat="1" applyFont="1" applyFill="1" applyProtection="1">
      <protection hidden="1"/>
    </xf>
    <xf numFmtId="166" fontId="0" fillId="5" borderId="0" xfId="0" applyNumberFormat="1" applyFill="1" applyProtection="1">
      <protection hidden="1"/>
    </xf>
    <xf numFmtId="0" fontId="20" fillId="5" borderId="0" xfId="0" applyFont="1" applyFill="1" applyAlignment="1" applyProtection="1">
      <alignment horizontal="center" vertical="center"/>
      <protection hidden="1"/>
    </xf>
    <xf numFmtId="166" fontId="18" fillId="5" borderId="0" xfId="0" applyNumberFormat="1" applyFont="1" applyFill="1" applyAlignment="1" applyProtection="1">
      <alignment horizontal="right" vertical="center"/>
      <protection hidden="1"/>
    </xf>
    <xf numFmtId="166" fontId="60" fillId="2" borderId="6" xfId="0" applyNumberFormat="1" applyFont="1" applyFill="1" applyBorder="1" applyAlignment="1" applyProtection="1">
      <alignment horizontal="center"/>
      <protection locked="0"/>
    </xf>
    <xf numFmtId="0" fontId="23" fillId="13" borderId="48" xfId="1" applyFont="1" applyFill="1" applyBorder="1" applyAlignment="1" applyProtection="1">
      <alignment horizontal="center" vertical="center"/>
      <protection hidden="1"/>
    </xf>
    <xf numFmtId="0" fontId="0" fillId="2" borderId="49" xfId="0" applyFill="1" applyBorder="1" applyProtection="1">
      <protection hidden="1"/>
    </xf>
    <xf numFmtId="164" fontId="0" fillId="2" borderId="50" xfId="0" applyNumberFormat="1" applyFill="1" applyBorder="1" applyAlignment="1" applyProtection="1">
      <alignment horizontal="center"/>
      <protection hidden="1"/>
    </xf>
    <xf numFmtId="166" fontId="0" fillId="2" borderId="50" xfId="0" applyNumberFormat="1" applyFill="1" applyBorder="1" applyProtection="1">
      <protection hidden="1"/>
    </xf>
    <xf numFmtId="0" fontId="1" fillId="2" borderId="50" xfId="0" applyFont="1" applyFill="1" applyBorder="1" applyProtection="1">
      <protection hidden="1"/>
    </xf>
    <xf numFmtId="166" fontId="0" fillId="2" borderId="51" xfId="0" applyNumberFormat="1" applyFill="1" applyBorder="1" applyProtection="1">
      <protection hidden="1"/>
    </xf>
    <xf numFmtId="166" fontId="5" fillId="5" borderId="16" xfId="0" applyNumberFormat="1" applyFont="1" applyFill="1" applyBorder="1" applyAlignment="1" applyProtection="1">
      <alignment horizontal="right" vertical="center"/>
      <protection hidden="1"/>
    </xf>
    <xf numFmtId="0" fontId="20" fillId="6" borderId="32" xfId="0" applyFont="1" applyFill="1" applyBorder="1" applyAlignment="1">
      <alignment horizontal="center" vertical="center"/>
    </xf>
    <xf numFmtId="0" fontId="20" fillId="6" borderId="47" xfId="0" applyFont="1" applyFill="1" applyBorder="1" applyAlignment="1">
      <alignment horizontal="left" vertical="center"/>
    </xf>
    <xf numFmtId="0" fontId="25" fillId="6" borderId="33" xfId="0" applyFont="1" applyFill="1" applyBorder="1" applyAlignment="1">
      <alignment horizontal="left" vertical="center"/>
    </xf>
    <xf numFmtId="0" fontId="22" fillId="6" borderId="33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right" vertical="center"/>
    </xf>
    <xf numFmtId="166" fontId="20" fillId="6" borderId="32" xfId="0" applyNumberFormat="1" applyFont="1" applyFill="1" applyBorder="1" applyAlignment="1" applyProtection="1">
      <alignment horizontal="right" vertical="center"/>
      <protection hidden="1"/>
    </xf>
    <xf numFmtId="166" fontId="0" fillId="0" borderId="0" xfId="0" applyNumberFormat="1" applyAlignment="1">
      <alignment horizontal="right" vertical="center"/>
    </xf>
    <xf numFmtId="166" fontId="0" fillId="0" borderId="10" xfId="0" applyNumberFormat="1" applyBorder="1" applyAlignment="1">
      <alignment horizontal="right" vertical="center"/>
    </xf>
    <xf numFmtId="0" fontId="20" fillId="0" borderId="13" xfId="0" applyFont="1" applyBorder="1"/>
    <xf numFmtId="164" fontId="19" fillId="0" borderId="13" xfId="0" applyNumberFormat="1" applyFont="1" applyBorder="1" applyAlignment="1" applyProtection="1">
      <alignment horizontal="right" vertical="center"/>
      <protection hidden="1"/>
    </xf>
    <xf numFmtId="166" fontId="0" fillId="0" borderId="14" xfId="0" applyNumberFormat="1" applyBorder="1" applyAlignment="1">
      <alignment horizontal="right" vertical="center"/>
    </xf>
    <xf numFmtId="164" fontId="8" fillId="0" borderId="13" xfId="0" applyNumberFormat="1" applyFont="1" applyBorder="1" applyAlignment="1" applyProtection="1">
      <alignment horizontal="right" vertical="center"/>
      <protection hidden="1"/>
    </xf>
    <xf numFmtId="0" fontId="0" fillId="0" borderId="13" xfId="0" applyBorder="1" applyAlignment="1">
      <alignment horizontal="center"/>
    </xf>
    <xf numFmtId="164" fontId="8" fillId="0" borderId="14" xfId="0" applyNumberFormat="1" applyFont="1" applyBorder="1" applyAlignment="1" applyProtection="1">
      <alignment horizontal="right" vertical="center"/>
      <protection hidden="1"/>
    </xf>
    <xf numFmtId="164" fontId="19" fillId="0" borderId="14" xfId="0" applyNumberFormat="1" applyFont="1" applyBorder="1" applyAlignment="1" applyProtection="1">
      <alignment horizontal="right" vertical="center"/>
      <protection hidden="1"/>
    </xf>
    <xf numFmtId="0" fontId="90" fillId="2" borderId="0" xfId="0" applyFont="1" applyFill="1"/>
    <xf numFmtId="0" fontId="90" fillId="2" borderId="1" xfId="0" applyFont="1" applyFill="1" applyBorder="1" applyProtection="1">
      <protection hidden="1"/>
    </xf>
    <xf numFmtId="0" fontId="20" fillId="0" borderId="114" xfId="0" applyFont="1" applyBorder="1" applyAlignment="1" applyProtection="1">
      <alignment horizontal="center" vertical="center"/>
      <protection locked="0"/>
    </xf>
    <xf numFmtId="0" fontId="20" fillId="0" borderId="115" xfId="0" applyFont="1" applyBorder="1" applyAlignment="1" applyProtection="1">
      <alignment horizontal="center" vertical="center"/>
      <protection locked="0"/>
    </xf>
    <xf numFmtId="164" fontId="0" fillId="15" borderId="0" xfId="0" applyNumberFormat="1" applyFill="1" applyAlignment="1" applyProtection="1">
      <alignment horizontal="left" vertical="center"/>
      <protection hidden="1"/>
    </xf>
    <xf numFmtId="164" fontId="0" fillId="15" borderId="0" xfId="0" applyNumberFormat="1" applyFill="1" applyAlignment="1" applyProtection="1">
      <alignment horizontal="center" vertical="center"/>
      <protection hidden="1"/>
    </xf>
    <xf numFmtId="166" fontId="0" fillId="15" borderId="0" xfId="0" applyNumberFormat="1" applyFill="1" applyAlignment="1" applyProtection="1">
      <alignment horizontal="center" vertical="center"/>
      <protection hidden="1"/>
    </xf>
    <xf numFmtId="0" fontId="1" fillId="15" borderId="0" xfId="0" applyFont="1" applyFill="1" applyAlignment="1" applyProtection="1">
      <alignment vertical="center"/>
      <protection hidden="1"/>
    </xf>
    <xf numFmtId="166" fontId="0" fillId="15" borderId="0" xfId="0" applyNumberFormat="1" applyFill="1" applyAlignment="1" applyProtection="1">
      <alignment vertical="center"/>
      <protection hidden="1"/>
    </xf>
    <xf numFmtId="166" fontId="0" fillId="15" borderId="0" xfId="0" applyNumberFormat="1" applyFill="1" applyProtection="1">
      <protection hidden="1"/>
    </xf>
    <xf numFmtId="0" fontId="0" fillId="15" borderId="50" xfId="0" applyFill="1" applyBorder="1" applyAlignment="1" applyProtection="1">
      <alignment vertical="center"/>
      <protection hidden="1"/>
    </xf>
    <xf numFmtId="164" fontId="0" fillId="15" borderId="50" xfId="0" applyNumberFormat="1" applyFill="1" applyBorder="1" applyAlignment="1" applyProtection="1">
      <alignment horizontal="center" vertical="center"/>
      <protection hidden="1"/>
    </xf>
    <xf numFmtId="164" fontId="60" fillId="16" borderId="22" xfId="0" applyNumberFormat="1" applyFont="1" applyFill="1" applyBorder="1" applyAlignment="1" applyProtection="1">
      <alignment horizontal="center"/>
      <protection hidden="1"/>
    </xf>
    <xf numFmtId="0" fontId="36" fillId="16" borderId="0" xfId="0" applyFont="1" applyFill="1" applyAlignment="1" applyProtection="1">
      <alignment horizontal="left" vertical="center"/>
      <protection hidden="1"/>
    </xf>
    <xf numFmtId="0" fontId="5" fillId="16" borderId="0" xfId="0" applyFont="1" applyFill="1" applyAlignment="1" applyProtection="1">
      <alignment vertical="center"/>
      <protection hidden="1"/>
    </xf>
    <xf numFmtId="0" fontId="20" fillId="17" borderId="8" xfId="0" applyFont="1" applyFill="1" applyBorder="1" applyAlignment="1">
      <alignment horizontal="center" vertical="center"/>
    </xf>
    <xf numFmtId="166" fontId="5" fillId="17" borderId="8" xfId="0" applyNumberFormat="1" applyFont="1" applyFill="1" applyBorder="1" applyAlignment="1" applyProtection="1">
      <alignment horizontal="right" vertical="center"/>
      <protection hidden="1"/>
    </xf>
    <xf numFmtId="0" fontId="20" fillId="17" borderId="25" xfId="0" applyFont="1" applyFill="1" applyBorder="1" applyAlignment="1">
      <alignment horizontal="left" vertical="center"/>
    </xf>
    <xf numFmtId="0" fontId="19" fillId="17" borderId="7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left" vertical="center"/>
    </xf>
    <xf numFmtId="0" fontId="20" fillId="17" borderId="18" xfId="0" applyFont="1" applyFill="1" applyBorder="1" applyAlignment="1">
      <alignment horizontal="right" vertical="center"/>
    </xf>
    <xf numFmtId="166" fontId="20" fillId="17" borderId="7" xfId="0" applyNumberFormat="1" applyFont="1" applyFill="1" applyBorder="1" applyAlignment="1" applyProtection="1">
      <alignment horizontal="right" vertical="center"/>
      <protection hidden="1"/>
    </xf>
    <xf numFmtId="0" fontId="19" fillId="17" borderId="32" xfId="0" applyFont="1" applyFill="1" applyBorder="1" applyAlignment="1">
      <alignment horizontal="center" vertical="center"/>
    </xf>
    <xf numFmtId="0" fontId="19" fillId="17" borderId="47" xfId="0" applyFont="1" applyFill="1" applyBorder="1" applyAlignment="1">
      <alignment vertical="center" wrapText="1"/>
    </xf>
    <xf numFmtId="164" fontId="19" fillId="17" borderId="33" xfId="0" applyNumberFormat="1" applyFont="1" applyFill="1" applyBorder="1" applyAlignment="1">
      <alignment vertical="center"/>
    </xf>
    <xf numFmtId="164" fontId="7" fillId="17" borderId="33" xfId="0" applyNumberFormat="1" applyFont="1" applyFill="1" applyBorder="1" applyAlignment="1">
      <alignment vertical="center"/>
    </xf>
    <xf numFmtId="164" fontId="7" fillId="17" borderId="34" xfId="0" applyNumberFormat="1" applyFont="1" applyFill="1" applyBorder="1" applyAlignment="1">
      <alignment vertical="center"/>
    </xf>
    <xf numFmtId="166" fontId="7" fillId="17" borderId="32" xfId="0" applyNumberFormat="1" applyFont="1" applyFill="1" applyBorder="1" applyAlignment="1" applyProtection="1">
      <alignment horizontal="right" vertical="center"/>
      <protection hidden="1"/>
    </xf>
    <xf numFmtId="166" fontId="5" fillId="17" borderId="19" xfId="0" applyNumberFormat="1" applyFont="1" applyFill="1" applyBorder="1" applyAlignment="1" applyProtection="1">
      <alignment horizontal="right" vertical="center"/>
      <protection hidden="1"/>
    </xf>
    <xf numFmtId="166" fontId="5" fillId="17" borderId="47" xfId="0" applyNumberFormat="1" applyFont="1" applyFill="1" applyBorder="1" applyAlignment="1" applyProtection="1">
      <alignment horizontal="right" vertical="center"/>
      <protection hidden="1"/>
    </xf>
    <xf numFmtId="0" fontId="94" fillId="18" borderId="52" xfId="0" applyFont="1" applyFill="1" applyBorder="1" applyAlignment="1" applyProtection="1">
      <alignment horizontal="center" vertical="center"/>
      <protection hidden="1"/>
    </xf>
    <xf numFmtId="0" fontId="95" fillId="18" borderId="116" xfId="0" applyFont="1" applyFill="1" applyBorder="1" applyAlignment="1" applyProtection="1">
      <alignment horizontal="center" vertical="center"/>
      <protection hidden="1"/>
    </xf>
    <xf numFmtId="0" fontId="20" fillId="15" borderId="7" xfId="0" applyFont="1" applyFill="1" applyBorder="1" applyAlignment="1">
      <alignment horizontal="center" vertical="center"/>
    </xf>
    <xf numFmtId="166" fontId="20" fillId="15" borderId="7" xfId="0" applyNumberFormat="1" applyFont="1" applyFill="1" applyBorder="1" applyAlignment="1" applyProtection="1">
      <alignment horizontal="right" vertical="center"/>
      <protection hidden="1"/>
    </xf>
    <xf numFmtId="0" fontId="22" fillId="4" borderId="7" xfId="0" applyFont="1" applyFill="1" applyBorder="1" applyAlignment="1">
      <alignment vertical="center" wrapText="1"/>
    </xf>
    <xf numFmtId="0" fontId="20" fillId="5" borderId="38" xfId="0" applyFont="1" applyFill="1" applyBorder="1" applyAlignment="1">
      <alignment horizontal="center" vertical="center"/>
    </xf>
    <xf numFmtId="164" fontId="20" fillId="5" borderId="61" xfId="0" applyNumberFormat="1" applyFont="1" applyFill="1" applyBorder="1" applyAlignment="1">
      <alignment horizontal="left" vertical="center"/>
    </xf>
    <xf numFmtId="164" fontId="20" fillId="5" borderId="61" xfId="0" applyNumberFormat="1" applyFont="1" applyFill="1" applyBorder="1" applyAlignment="1">
      <alignment horizontal="center" vertical="center"/>
    </xf>
    <xf numFmtId="164" fontId="20" fillId="5" borderId="62" xfId="0" applyNumberFormat="1" applyFont="1" applyFill="1" applyBorder="1" applyAlignment="1">
      <alignment horizontal="center" vertical="center"/>
    </xf>
    <xf numFmtId="0" fontId="1" fillId="0" borderId="38" xfId="0" applyFont="1" applyBorder="1" applyAlignment="1" applyProtection="1">
      <alignment vertical="center"/>
      <protection locked="0"/>
    </xf>
    <xf numFmtId="166" fontId="7" fillId="5" borderId="38" xfId="0" applyNumberFormat="1" applyFont="1" applyFill="1" applyBorder="1" applyAlignment="1" applyProtection="1">
      <alignment horizontal="right" vertical="center"/>
      <protection hidden="1"/>
    </xf>
    <xf numFmtId="164" fontId="91" fillId="9" borderId="25" xfId="0" applyNumberFormat="1" applyFont="1" applyFill="1" applyBorder="1" applyAlignment="1">
      <alignment horizontal="right" vertical="center"/>
    </xf>
    <xf numFmtId="164" fontId="91" fillId="4" borderId="18" xfId="0" applyNumberFormat="1" applyFont="1" applyFill="1" applyBorder="1" applyAlignment="1">
      <alignment horizontal="right" vertical="center"/>
    </xf>
    <xf numFmtId="0" fontId="5" fillId="5" borderId="32" xfId="0" applyFont="1" applyFill="1" applyBorder="1" applyAlignment="1">
      <alignment horizontal="center" vertical="center"/>
    </xf>
    <xf numFmtId="164" fontId="36" fillId="5" borderId="63" xfId="0" applyNumberFormat="1" applyFont="1" applyFill="1" applyBorder="1" applyAlignment="1">
      <alignment vertical="center"/>
    </xf>
    <xf numFmtId="164" fontId="5" fillId="5" borderId="63" xfId="0" applyNumberFormat="1" applyFont="1" applyFill="1" applyBorder="1" applyAlignment="1">
      <alignment vertical="center"/>
    </xf>
    <xf numFmtId="164" fontId="5" fillId="5" borderId="64" xfId="0" applyNumberFormat="1" applyFont="1" applyFill="1" applyBorder="1" applyAlignment="1">
      <alignment vertical="center"/>
    </xf>
    <xf numFmtId="166" fontId="54" fillId="4" borderId="7" xfId="0" applyNumberFormat="1" applyFont="1" applyFill="1" applyBorder="1" applyAlignment="1" applyProtection="1">
      <alignment horizontal="center" vertical="center"/>
      <protection hidden="1"/>
    </xf>
    <xf numFmtId="0" fontId="20" fillId="0" borderId="72" xfId="0" applyFont="1" applyBorder="1" applyAlignment="1" applyProtection="1">
      <alignment horizontal="center"/>
      <protection locked="0"/>
    </xf>
    <xf numFmtId="0" fontId="20" fillId="0" borderId="73" xfId="0" applyFont="1" applyBorder="1" applyAlignment="1" applyProtection="1">
      <alignment horizontal="center"/>
      <protection locked="0"/>
    </xf>
    <xf numFmtId="0" fontId="20" fillId="0" borderId="74" xfId="0" applyFont="1" applyBorder="1" applyAlignment="1" applyProtection="1">
      <alignment horizontal="center"/>
      <protection locked="0"/>
    </xf>
    <xf numFmtId="0" fontId="20" fillId="0" borderId="75" xfId="0" applyFont="1" applyBorder="1" applyAlignment="1" applyProtection="1">
      <alignment horizont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0" fontId="5" fillId="17" borderId="19" xfId="0" applyFont="1" applyFill="1" applyBorder="1" applyAlignment="1">
      <alignment vertical="center"/>
    </xf>
    <xf numFmtId="0" fontId="5" fillId="17" borderId="21" xfId="0" applyFont="1" applyFill="1" applyBorder="1" applyAlignment="1">
      <alignment vertical="center"/>
    </xf>
    <xf numFmtId="0" fontId="5" fillId="17" borderId="26" xfId="0" applyFont="1" applyFill="1" applyBorder="1" applyAlignment="1">
      <alignment vertical="center"/>
    </xf>
    <xf numFmtId="0" fontId="27" fillId="4" borderId="18" xfId="0" applyFont="1" applyFill="1" applyBorder="1" applyAlignment="1">
      <alignment horizontal="right" vertical="center"/>
    </xf>
    <xf numFmtId="0" fontId="91" fillId="4" borderId="17" xfId="0" applyFont="1" applyFill="1" applyBorder="1" applyAlignment="1">
      <alignment vertical="center"/>
    </xf>
    <xf numFmtId="164" fontId="25" fillId="9" borderId="25" xfId="0" applyNumberFormat="1" applyFont="1" applyFill="1" applyBorder="1" applyAlignment="1">
      <alignment horizontal="left" vertical="center"/>
    </xf>
    <xf numFmtId="0" fontId="20" fillId="3" borderId="48" xfId="0" applyFont="1" applyFill="1" applyBorder="1"/>
    <xf numFmtId="0" fontId="20" fillId="3" borderId="110" xfId="0" applyFont="1" applyFill="1" applyBorder="1"/>
    <xf numFmtId="0" fontId="23" fillId="3" borderId="1" xfId="1" applyFont="1" applyFill="1" applyBorder="1" applyAlignment="1" applyProtection="1"/>
    <xf numFmtId="0" fontId="20" fillId="3" borderId="111" xfId="0" applyFont="1" applyFill="1" applyBorder="1"/>
    <xf numFmtId="0" fontId="20" fillId="3" borderId="1" xfId="0" applyFont="1" applyFill="1" applyBorder="1"/>
    <xf numFmtId="0" fontId="20" fillId="3" borderId="112" xfId="0" applyFont="1" applyFill="1" applyBorder="1"/>
    <xf numFmtId="0" fontId="20" fillId="3" borderId="113" xfId="0" applyFont="1" applyFill="1" applyBorder="1"/>
    <xf numFmtId="0" fontId="22" fillId="4" borderId="20" xfId="0" applyFont="1" applyFill="1" applyBorder="1" applyAlignment="1">
      <alignment vertical="center"/>
    </xf>
    <xf numFmtId="166" fontId="5" fillId="5" borderId="15" xfId="0" applyNumberFormat="1" applyFont="1" applyFill="1" applyBorder="1" applyAlignment="1" applyProtection="1">
      <alignment horizontal="right" vertical="center"/>
      <protection hidden="1"/>
    </xf>
    <xf numFmtId="0" fontId="93" fillId="4" borderId="25" xfId="0" applyFont="1" applyFill="1" applyBorder="1" applyAlignment="1">
      <alignment vertical="center"/>
    </xf>
    <xf numFmtId="0" fontId="116" fillId="21" borderId="0" xfId="0" applyFont="1" applyFill="1"/>
    <xf numFmtId="0" fontId="116" fillId="21" borderId="53" xfId="0" applyFont="1" applyFill="1" applyBorder="1" applyAlignment="1" applyProtection="1">
      <alignment horizontal="center" vertical="center"/>
      <protection hidden="1"/>
    </xf>
    <xf numFmtId="164" fontId="116" fillId="21" borderId="53" xfId="0" applyNumberFormat="1" applyFont="1" applyFill="1" applyBorder="1" applyAlignment="1" applyProtection="1">
      <alignment horizontal="left" vertical="center"/>
      <protection hidden="1"/>
    </xf>
    <xf numFmtId="164" fontId="116" fillId="21" borderId="53" xfId="0" applyNumberFormat="1" applyFont="1" applyFill="1" applyBorder="1" applyAlignment="1" applyProtection="1">
      <alignment horizontal="centerContinuous" vertical="center"/>
      <protection hidden="1"/>
    </xf>
    <xf numFmtId="164" fontId="116" fillId="21" borderId="53" xfId="0" applyNumberFormat="1" applyFont="1" applyFill="1" applyBorder="1" applyAlignment="1" applyProtection="1">
      <alignment horizontal="center" vertical="center"/>
      <protection hidden="1"/>
    </xf>
    <xf numFmtId="166" fontId="116" fillId="21" borderId="53" xfId="0" applyNumberFormat="1" applyFont="1" applyFill="1" applyBorder="1" applyAlignment="1" applyProtection="1">
      <alignment horizontal="right" vertical="center"/>
      <protection hidden="1"/>
    </xf>
    <xf numFmtId="166" fontId="116" fillId="21" borderId="53" xfId="0" applyNumberFormat="1" applyFont="1" applyFill="1" applyBorder="1" applyAlignment="1" applyProtection="1">
      <alignment horizontal="center" vertical="center"/>
      <protection hidden="1"/>
    </xf>
    <xf numFmtId="0" fontId="113" fillId="21" borderId="54" xfId="0" applyFont="1" applyFill="1" applyBorder="1" applyAlignment="1" applyProtection="1">
      <alignment horizontal="center" vertical="center" wrapText="1"/>
      <protection hidden="1"/>
    </xf>
    <xf numFmtId="0" fontId="113" fillId="21" borderId="55" xfId="0" applyFont="1" applyFill="1" applyBorder="1" applyAlignment="1" applyProtection="1">
      <alignment horizontal="center" vertical="center" wrapText="1"/>
      <protection hidden="1"/>
    </xf>
    <xf numFmtId="164" fontId="91" fillId="21" borderId="56" xfId="0" applyNumberFormat="1" applyFont="1" applyFill="1" applyBorder="1" applyAlignment="1" applyProtection="1">
      <alignment horizontal="center" wrapText="1"/>
      <protection hidden="1"/>
    </xf>
    <xf numFmtId="166" fontId="91" fillId="21" borderId="57" xfId="0" applyNumberFormat="1" applyFont="1" applyFill="1" applyBorder="1" applyAlignment="1" applyProtection="1">
      <alignment horizontal="center" wrapText="1"/>
      <protection hidden="1"/>
    </xf>
    <xf numFmtId="164" fontId="91" fillId="21" borderId="57" xfId="0" applyNumberFormat="1" applyFont="1" applyFill="1" applyBorder="1" applyAlignment="1" applyProtection="1">
      <alignment horizontal="center" wrapText="1"/>
      <protection hidden="1"/>
    </xf>
    <xf numFmtId="0" fontId="117" fillId="22" borderId="59" xfId="0" applyFont="1" applyFill="1" applyBorder="1" applyAlignment="1">
      <alignment horizontal="left" vertical="center"/>
    </xf>
    <xf numFmtId="0" fontId="92" fillId="22" borderId="60" xfId="0" applyFont="1" applyFill="1" applyBorder="1" applyAlignment="1">
      <alignment horizontal="centerContinuous" vertical="center"/>
    </xf>
    <xf numFmtId="164" fontId="92" fillId="22" borderId="60" xfId="0" applyNumberFormat="1" applyFont="1" applyFill="1" applyBorder="1" applyAlignment="1">
      <alignment horizontal="center" vertical="center"/>
    </xf>
    <xf numFmtId="166" fontId="92" fillId="22" borderId="60" xfId="0" applyNumberFormat="1" applyFont="1" applyFill="1" applyBorder="1" applyProtection="1">
      <protection hidden="1"/>
    </xf>
    <xf numFmtId="0" fontId="106" fillId="22" borderId="60" xfId="0" applyFont="1" applyFill="1" applyBorder="1" applyProtection="1">
      <protection locked="0"/>
    </xf>
    <xf numFmtId="166" fontId="106" fillId="22" borderId="60" xfId="0" applyNumberFormat="1" applyFont="1" applyFill="1" applyBorder="1" applyProtection="1">
      <protection hidden="1"/>
    </xf>
    <xf numFmtId="0" fontId="115" fillId="22" borderId="7" xfId="0" applyFont="1" applyFill="1" applyBorder="1" applyAlignment="1">
      <alignment horizontal="center" vertical="center"/>
    </xf>
    <xf numFmtId="16" fontId="105" fillId="22" borderId="20" xfId="1" applyNumberFormat="1" applyFont="1" applyFill="1" applyBorder="1" applyAlignment="1" applyProtection="1">
      <alignment horizontal="center" vertical="center" wrapText="1"/>
      <protection hidden="1"/>
    </xf>
    <xf numFmtId="0" fontId="92" fillId="23" borderId="28" xfId="0" applyFont="1" applyFill="1" applyBorder="1" applyAlignment="1" applyProtection="1">
      <alignment horizontal="left" vertical="top" wrapText="1"/>
      <protection hidden="1"/>
    </xf>
    <xf numFmtId="0" fontId="107" fillId="23" borderId="28" xfId="1" applyFont="1" applyFill="1" applyBorder="1" applyAlignment="1" applyProtection="1">
      <alignment horizontal="left" vertical="top" wrapText="1"/>
      <protection hidden="1"/>
    </xf>
    <xf numFmtId="0" fontId="91" fillId="22" borderId="0" xfId="0" applyFont="1" applyFill="1" applyAlignment="1">
      <alignment horizontal="centerContinuous" vertical="center" wrapText="1"/>
    </xf>
    <xf numFmtId="0" fontId="110" fillId="24" borderId="28" xfId="0" applyFont="1" applyFill="1" applyBorder="1" applyAlignment="1" applyProtection="1">
      <alignment horizontal="centerContinuous" vertical="center" wrapText="1"/>
      <protection hidden="1"/>
    </xf>
    <xf numFmtId="166" fontId="110" fillId="24" borderId="28" xfId="0" applyNumberFormat="1" applyFont="1" applyFill="1" applyBorder="1" applyAlignment="1" applyProtection="1">
      <alignment horizontal="centerContinuous" vertical="center" wrapText="1"/>
      <protection hidden="1"/>
    </xf>
    <xf numFmtId="164" fontId="112" fillId="22" borderId="10" xfId="0" applyNumberFormat="1" applyFont="1" applyFill="1" applyBorder="1" applyAlignment="1" applyProtection="1">
      <alignment horizontal="center" vertical="center" wrapText="1"/>
      <protection hidden="1"/>
    </xf>
    <xf numFmtId="164" fontId="112" fillId="22" borderId="11" xfId="0" applyNumberFormat="1" applyFont="1" applyFill="1" applyBorder="1" applyAlignment="1" applyProtection="1">
      <alignment horizontal="center" vertical="center" wrapText="1"/>
      <protection hidden="1"/>
    </xf>
    <xf numFmtId="0" fontId="113" fillId="22" borderId="58" xfId="0" applyFont="1" applyFill="1" applyBorder="1" applyAlignment="1">
      <alignment horizontal="center" vertical="center"/>
    </xf>
    <xf numFmtId="0" fontId="114" fillId="22" borderId="7" xfId="0" applyFont="1" applyFill="1" applyBorder="1" applyAlignment="1">
      <alignment horizontal="center" vertical="center"/>
    </xf>
    <xf numFmtId="0" fontId="114" fillId="22" borderId="8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vertical="center"/>
    </xf>
    <xf numFmtId="164" fontId="25" fillId="9" borderId="33" xfId="0" applyNumberFormat="1" applyFont="1" applyFill="1" applyBorder="1" applyAlignment="1">
      <alignment horizontal="center" vertical="center"/>
    </xf>
    <xf numFmtId="164" fontId="25" fillId="4" borderId="34" xfId="0" applyNumberFormat="1" applyFont="1" applyFill="1" applyBorder="1" applyAlignment="1">
      <alignment horizontal="right" vertical="center"/>
    </xf>
    <xf numFmtId="166" fontId="54" fillId="4" borderId="32" xfId="0" applyNumberFormat="1" applyFont="1" applyFill="1" applyBorder="1" applyAlignment="1" applyProtection="1">
      <alignment horizontal="right" vertical="center"/>
      <protection hidden="1"/>
    </xf>
    <xf numFmtId="0" fontId="91" fillId="4" borderId="20" xfId="0" applyFont="1" applyFill="1" applyBorder="1" applyAlignment="1">
      <alignment vertical="center"/>
    </xf>
    <xf numFmtId="0" fontId="113" fillId="22" borderId="7" xfId="0" applyFont="1" applyFill="1" applyBorder="1" applyAlignment="1">
      <alignment horizontal="center" vertical="center"/>
    </xf>
    <xf numFmtId="0" fontId="91" fillId="4" borderId="7" xfId="0" applyFont="1" applyFill="1" applyBorder="1" applyAlignment="1">
      <alignment horizontal="center" vertical="center"/>
    </xf>
    <xf numFmtId="164" fontId="91" fillId="9" borderId="25" xfId="0" applyNumberFormat="1" applyFont="1" applyFill="1" applyBorder="1" applyAlignment="1">
      <alignment horizontal="center" vertical="center"/>
    </xf>
    <xf numFmtId="166" fontId="91" fillId="4" borderId="7" xfId="0" applyNumberFormat="1" applyFont="1" applyFill="1" applyBorder="1" applyAlignment="1" applyProtection="1">
      <alignment horizontal="right" vertical="center"/>
      <protection hidden="1"/>
    </xf>
    <xf numFmtId="0" fontId="112" fillId="0" borderId="0" xfId="0" applyFont="1"/>
    <xf numFmtId="164" fontId="93" fillId="9" borderId="25" xfId="0" applyNumberFormat="1" applyFont="1" applyFill="1" applyBorder="1" applyAlignment="1">
      <alignment horizontal="left" vertical="center"/>
    </xf>
    <xf numFmtId="0" fontId="117" fillId="26" borderId="59" xfId="0" applyFont="1" applyFill="1" applyBorder="1" applyAlignment="1">
      <alignment horizontal="left" vertical="center"/>
    </xf>
    <xf numFmtId="0" fontId="92" fillId="26" borderId="60" xfId="0" applyFont="1" applyFill="1" applyBorder="1" applyAlignment="1">
      <alignment horizontal="centerContinuous" vertical="center"/>
    </xf>
    <xf numFmtId="164" fontId="92" fillId="26" borderId="60" xfId="0" applyNumberFormat="1" applyFont="1" applyFill="1" applyBorder="1" applyAlignment="1">
      <alignment horizontal="center" vertical="center"/>
    </xf>
    <xf numFmtId="166" fontId="92" fillId="26" borderId="60" xfId="0" applyNumberFormat="1" applyFont="1" applyFill="1" applyBorder="1" applyProtection="1">
      <protection hidden="1"/>
    </xf>
    <xf numFmtId="0" fontId="106" fillId="26" borderId="60" xfId="0" applyFont="1" applyFill="1" applyBorder="1" applyProtection="1">
      <protection locked="0"/>
    </xf>
    <xf numFmtId="166" fontId="106" fillId="26" borderId="60" xfId="0" applyNumberFormat="1" applyFont="1" applyFill="1" applyBorder="1" applyProtection="1">
      <protection hidden="1"/>
    </xf>
    <xf numFmtId="0" fontId="20" fillId="0" borderId="123" xfId="0" applyFont="1" applyBorder="1" applyAlignment="1" applyProtection="1">
      <alignment horizontal="center" vertical="center"/>
      <protection locked="0"/>
    </xf>
    <xf numFmtId="0" fontId="92" fillId="22" borderId="24" xfId="0" applyFont="1" applyFill="1" applyBorder="1" applyAlignment="1" applyProtection="1">
      <alignment horizontal="right" vertical="center"/>
      <protection hidden="1"/>
    </xf>
    <xf numFmtId="164" fontId="84" fillId="22" borderId="67" xfId="0" applyNumberFormat="1" applyFont="1" applyFill="1" applyBorder="1" applyAlignment="1" applyProtection="1">
      <alignment horizontal="center" vertical="center"/>
      <protection hidden="1"/>
    </xf>
    <xf numFmtId="9" fontId="85" fillId="22" borderId="24" xfId="3" applyFont="1" applyFill="1" applyBorder="1" applyAlignment="1" applyProtection="1">
      <alignment horizontal="center" vertical="center"/>
      <protection hidden="1"/>
    </xf>
    <xf numFmtId="0" fontId="92" fillId="22" borderId="23" xfId="0" applyFont="1" applyFill="1" applyBorder="1" applyAlignment="1" applyProtection="1">
      <alignment horizontal="left" vertical="center"/>
      <protection hidden="1"/>
    </xf>
    <xf numFmtId="0" fontId="93" fillId="22" borderId="24" xfId="0" applyFont="1" applyFill="1" applyBorder="1" applyAlignment="1" applyProtection="1">
      <alignment horizontal="left" vertical="center"/>
      <protection hidden="1"/>
    </xf>
    <xf numFmtId="164" fontId="102" fillId="22" borderId="24" xfId="0" applyNumberFormat="1" applyFont="1" applyFill="1" applyBorder="1" applyAlignment="1" applyProtection="1">
      <alignment horizontal="center" vertical="center"/>
      <protection hidden="1"/>
    </xf>
    <xf numFmtId="164" fontId="128" fillId="22" borderId="24" xfId="0" applyNumberFormat="1" applyFont="1" applyFill="1" applyBorder="1" applyAlignment="1" applyProtection="1">
      <alignment horizontal="right" vertical="center"/>
      <protection hidden="1"/>
    </xf>
    <xf numFmtId="0" fontId="106" fillId="22" borderId="57" xfId="0" applyFont="1" applyFill="1" applyBorder="1" applyAlignment="1" applyProtection="1">
      <alignment horizontal="left" vertical="center"/>
      <protection hidden="1"/>
    </xf>
    <xf numFmtId="0" fontId="106" fillId="22" borderId="0" xfId="0" applyFont="1" applyFill="1" applyAlignment="1" applyProtection="1">
      <alignment horizontal="left"/>
      <protection hidden="1"/>
    </xf>
    <xf numFmtId="164" fontId="126" fillId="22" borderId="0" xfId="0" applyNumberFormat="1" applyFont="1" applyFill="1" applyAlignment="1" applyProtection="1">
      <alignment horizontal="center"/>
      <protection hidden="1"/>
    </xf>
    <xf numFmtId="0" fontId="92" fillId="22" borderId="57" xfId="0" applyFont="1" applyFill="1" applyBorder="1" applyAlignment="1" applyProtection="1">
      <alignment horizontal="left" vertical="center"/>
      <protection hidden="1"/>
    </xf>
    <xf numFmtId="0" fontId="92" fillId="22" borderId="0" xfId="0" applyFont="1" applyFill="1" applyAlignment="1" applyProtection="1">
      <alignment horizontal="left"/>
      <protection hidden="1"/>
    </xf>
    <xf numFmtId="164" fontId="92" fillId="22" borderId="0" xfId="0" applyNumberFormat="1" applyFont="1" applyFill="1" applyAlignment="1" applyProtection="1">
      <alignment horizontal="center"/>
      <protection hidden="1"/>
    </xf>
    <xf numFmtId="166" fontId="92" fillId="22" borderId="0" xfId="0" applyNumberFormat="1" applyFont="1" applyFill="1" applyAlignment="1" applyProtection="1">
      <alignment horizontal="left"/>
      <protection hidden="1"/>
    </xf>
    <xf numFmtId="0" fontId="122" fillId="22" borderId="0" xfId="0" applyFont="1" applyFill="1" applyProtection="1">
      <protection hidden="1"/>
    </xf>
    <xf numFmtId="166" fontId="106" fillId="22" borderId="0" xfId="0" applyNumberFormat="1" applyFont="1" applyFill="1" applyProtection="1">
      <protection hidden="1"/>
    </xf>
    <xf numFmtId="0" fontId="92" fillId="22" borderId="0" xfId="0" applyFont="1" applyFill="1" applyAlignment="1" applyProtection="1">
      <alignment horizontal="right"/>
      <protection hidden="1"/>
    </xf>
    <xf numFmtId="0" fontId="92" fillId="22" borderId="57" xfId="0" applyFont="1" applyFill="1" applyBorder="1" applyAlignment="1" applyProtection="1">
      <alignment horizontal="left"/>
      <protection hidden="1"/>
    </xf>
    <xf numFmtId="0" fontId="106" fillId="22" borderId="57" xfId="0" applyFont="1" applyFill="1" applyBorder="1" applyAlignment="1" applyProtection="1">
      <alignment horizontal="right"/>
      <protection hidden="1"/>
    </xf>
    <xf numFmtId="0" fontId="106" fillId="22" borderId="57" xfId="0" applyFont="1" applyFill="1" applyBorder="1" applyAlignment="1" applyProtection="1">
      <alignment horizontal="left"/>
      <protection hidden="1"/>
    </xf>
    <xf numFmtId="0" fontId="108" fillId="22" borderId="68" xfId="0" applyFont="1" applyFill="1" applyBorder="1" applyAlignment="1" applyProtection="1">
      <alignment horizontal="left" vertical="center"/>
      <protection hidden="1"/>
    </xf>
    <xf numFmtId="0" fontId="116" fillId="22" borderId="57" xfId="0" applyFont="1" applyFill="1" applyBorder="1" applyAlignment="1" applyProtection="1">
      <alignment horizontal="left" vertical="center"/>
      <protection hidden="1"/>
    </xf>
    <xf numFmtId="0" fontId="92" fillId="22" borderId="57" xfId="0" applyFont="1" applyFill="1" applyBorder="1" applyAlignment="1" applyProtection="1">
      <alignment horizontal="center" vertical="center"/>
      <protection hidden="1"/>
    </xf>
    <xf numFmtId="0" fontId="106" fillId="22" borderId="0" xfId="0" applyFont="1" applyFill="1" applyAlignment="1" applyProtection="1">
      <alignment horizontal="right"/>
      <protection hidden="1"/>
    </xf>
    <xf numFmtId="0" fontId="92" fillId="22" borderId="71" xfId="0" applyFont="1" applyFill="1" applyBorder="1" applyAlignment="1" applyProtection="1">
      <alignment horizontal="left" vertical="center"/>
      <protection hidden="1"/>
    </xf>
    <xf numFmtId="0" fontId="106" fillId="22" borderId="0" xfId="0" applyFont="1" applyFill="1" applyProtection="1">
      <protection hidden="1"/>
    </xf>
    <xf numFmtId="164" fontId="92" fillId="22" borderId="69" xfId="0" applyNumberFormat="1" applyFont="1" applyFill="1" applyBorder="1" applyAlignment="1" applyProtection="1">
      <alignment horizontal="right"/>
      <protection hidden="1"/>
    </xf>
    <xf numFmtId="164" fontId="92" fillId="22" borderId="70" xfId="0" applyNumberFormat="1" applyFont="1" applyFill="1" applyBorder="1" applyAlignment="1" applyProtection="1">
      <alignment horizontal="right"/>
      <protection hidden="1"/>
    </xf>
    <xf numFmtId="164" fontId="92" fillId="22" borderId="0" xfId="0" applyNumberFormat="1" applyFont="1" applyFill="1" applyAlignment="1" applyProtection="1">
      <alignment horizontal="right"/>
      <protection hidden="1"/>
    </xf>
    <xf numFmtId="164" fontId="106" fillId="22" borderId="0" xfId="0" applyNumberFormat="1" applyFont="1" applyFill="1" applyAlignment="1" applyProtection="1">
      <alignment horizontal="right"/>
      <protection hidden="1"/>
    </xf>
    <xf numFmtId="164" fontId="106" fillId="22" borderId="0" xfId="0" applyNumberFormat="1" applyFont="1" applyFill="1" applyAlignment="1" applyProtection="1">
      <alignment horizontal="center"/>
      <protection hidden="1"/>
    </xf>
    <xf numFmtId="0" fontId="133" fillId="22" borderId="67" xfId="0" applyFont="1" applyFill="1" applyBorder="1" applyAlignment="1" applyProtection="1">
      <alignment horizontal="center" vertical="center"/>
      <protection locked="0" hidden="1"/>
    </xf>
    <xf numFmtId="166" fontId="106" fillId="22" borderId="0" xfId="0" applyNumberFormat="1" applyFont="1" applyFill="1" applyAlignment="1" applyProtection="1">
      <alignment horizontal="left"/>
      <protection hidden="1"/>
    </xf>
    <xf numFmtId="164" fontId="92" fillId="22" borderId="0" xfId="0" applyNumberFormat="1" applyFont="1" applyFill="1" applyAlignment="1" applyProtection="1">
      <alignment horizontal="center" vertical="center"/>
      <protection hidden="1"/>
    </xf>
    <xf numFmtId="164" fontId="92" fillId="22" borderId="71" xfId="0" applyNumberFormat="1" applyFont="1" applyFill="1" applyBorder="1" applyAlignment="1" applyProtection="1">
      <alignment horizontal="center" vertical="center"/>
      <protection hidden="1"/>
    </xf>
    <xf numFmtId="166" fontId="92" fillId="22" borderId="71" xfId="0" applyNumberFormat="1" applyFont="1" applyFill="1" applyBorder="1" applyAlignment="1" applyProtection="1">
      <alignment horizontal="right" vertical="center"/>
      <protection hidden="1"/>
    </xf>
    <xf numFmtId="166" fontId="92" fillId="22" borderId="0" xfId="0" applyNumberFormat="1" applyFont="1" applyFill="1" applyAlignment="1" applyProtection="1">
      <alignment horizontal="right" vertical="center"/>
      <protection hidden="1"/>
    </xf>
    <xf numFmtId="166" fontId="92" fillId="22" borderId="0" xfId="0" applyNumberFormat="1" applyFont="1" applyFill="1" applyAlignment="1" applyProtection="1">
      <alignment horizontal="left" vertical="center"/>
      <protection hidden="1"/>
    </xf>
    <xf numFmtId="166" fontId="92" fillId="22" borderId="71" xfId="0" applyNumberFormat="1" applyFont="1" applyFill="1" applyBorder="1" applyAlignment="1" applyProtection="1">
      <alignment horizontal="left" vertical="center"/>
      <protection hidden="1"/>
    </xf>
    <xf numFmtId="1" fontId="92" fillId="22" borderId="22" xfId="0" applyNumberFormat="1" applyFont="1" applyFill="1" applyBorder="1" applyAlignment="1" applyProtection="1">
      <alignment horizontal="center"/>
      <protection locked="0"/>
    </xf>
    <xf numFmtId="164" fontId="123" fillId="22" borderId="65" xfId="0" applyNumberFormat="1" applyFont="1" applyFill="1" applyBorder="1" applyAlignment="1" applyProtection="1">
      <alignment horizontal="left" vertical="center"/>
      <protection hidden="1"/>
    </xf>
    <xf numFmtId="0" fontId="124" fillId="22" borderId="66" xfId="0" applyFont="1" applyFill="1" applyBorder="1" applyAlignment="1" applyProtection="1">
      <alignment horizontal="center" vertical="center"/>
      <protection hidden="1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7" fillId="5" borderId="17" xfId="0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91" fillId="25" borderId="127" xfId="2" applyFont="1" applyFill="1" applyBorder="1" applyAlignment="1">
      <alignment horizontal="center" vertical="center"/>
    </xf>
    <xf numFmtId="0" fontId="91" fillId="25" borderId="127" xfId="0" applyFont="1" applyFill="1" applyBorder="1" applyAlignment="1">
      <alignment vertical="center"/>
    </xf>
    <xf numFmtId="166" fontId="91" fillId="25" borderId="127" xfId="0" applyNumberFormat="1" applyFont="1" applyFill="1" applyBorder="1" applyAlignment="1" applyProtection="1">
      <alignment horizontal="right" vertical="center"/>
      <protection hidden="1"/>
    </xf>
    <xf numFmtId="166" fontId="91" fillId="25" borderId="128" xfId="0" applyNumberFormat="1" applyFont="1" applyFill="1" applyBorder="1" applyAlignment="1" applyProtection="1">
      <alignment horizontal="right" vertical="center"/>
      <protection hidden="1"/>
    </xf>
    <xf numFmtId="0" fontId="1" fillId="0" borderId="127" xfId="0" applyFont="1" applyBorder="1" applyAlignment="1" applyProtection="1">
      <alignment horizontal="right" vertical="center"/>
      <protection locked="0"/>
    </xf>
    <xf numFmtId="166" fontId="5" fillId="5" borderId="128" xfId="0" applyNumberFormat="1" applyFont="1" applyFill="1" applyBorder="1" applyAlignment="1" applyProtection="1">
      <alignment horizontal="right" vertical="center"/>
      <protection hidden="1"/>
    </xf>
    <xf numFmtId="0" fontId="114" fillId="22" borderId="127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left" vertical="center"/>
    </xf>
    <xf numFmtId="0" fontId="27" fillId="27" borderId="25" xfId="0" applyFont="1" applyFill="1" applyBorder="1" applyAlignment="1">
      <alignment horizontal="center" vertical="center"/>
    </xf>
    <xf numFmtId="0" fontId="121" fillId="18" borderId="0" xfId="0" applyFont="1" applyFill="1" applyAlignment="1">
      <alignment vertical="center"/>
    </xf>
    <xf numFmtId="166" fontId="121" fillId="18" borderId="0" xfId="0" applyNumberFormat="1" applyFont="1" applyFill="1" applyAlignment="1" applyProtection="1">
      <alignment horizontal="right" vertical="center"/>
      <protection hidden="1"/>
    </xf>
    <xf numFmtId="0" fontId="134" fillId="18" borderId="0" xfId="0" applyFont="1" applyFill="1" applyAlignment="1" applyProtection="1">
      <alignment vertical="center"/>
      <protection locked="0"/>
    </xf>
    <xf numFmtId="0" fontId="135" fillId="18" borderId="7" xfId="0" applyFont="1" applyFill="1" applyBorder="1" applyAlignment="1">
      <alignment horizontal="center" vertical="center"/>
    </xf>
    <xf numFmtId="0" fontId="98" fillId="18" borderId="57" xfId="0" applyFont="1" applyFill="1" applyBorder="1" applyAlignment="1">
      <alignment horizontal="left" vertical="center"/>
    </xf>
    <xf numFmtId="0" fontId="121" fillId="18" borderId="0" xfId="0" applyFont="1" applyFill="1" applyAlignment="1">
      <alignment horizontal="center" vertical="center"/>
    </xf>
    <xf numFmtId="0" fontId="91" fillId="28" borderId="8" xfId="0" applyFont="1" applyFill="1" applyBorder="1" applyAlignment="1">
      <alignment horizontal="center" vertical="center"/>
    </xf>
    <xf numFmtId="166" fontId="91" fillId="28" borderId="8" xfId="0" applyNumberFormat="1" applyFont="1" applyFill="1" applyBorder="1" applyAlignment="1" applyProtection="1">
      <alignment horizontal="right" vertical="center"/>
      <protection hidden="1"/>
    </xf>
    <xf numFmtId="0" fontId="22" fillId="29" borderId="7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left" vertical="center"/>
    </xf>
    <xf numFmtId="0" fontId="27" fillId="27" borderId="18" xfId="0" applyFont="1" applyFill="1" applyBorder="1" applyAlignment="1">
      <alignment horizontal="right" vertical="center"/>
    </xf>
    <xf numFmtId="166" fontId="55" fillId="27" borderId="7" xfId="0" applyNumberFormat="1" applyFont="1" applyFill="1" applyBorder="1" applyAlignment="1" applyProtection="1">
      <alignment horizontal="right" vertical="center"/>
      <protection hidden="1"/>
    </xf>
    <xf numFmtId="0" fontId="54" fillId="27" borderId="7" xfId="0" applyFont="1" applyFill="1" applyBorder="1" applyAlignment="1">
      <alignment horizontal="center" vertical="center"/>
    </xf>
    <xf numFmtId="0" fontId="91" fillId="27" borderId="20" xfId="0" applyFont="1" applyFill="1" applyBorder="1" applyAlignment="1">
      <alignment vertical="center"/>
    </xf>
    <xf numFmtId="164" fontId="25" fillId="29" borderId="25" xfId="0" applyNumberFormat="1" applyFont="1" applyFill="1" applyBorder="1" applyAlignment="1">
      <alignment horizontal="left" vertical="center"/>
    </xf>
    <xf numFmtId="164" fontId="25" fillId="29" borderId="25" xfId="0" applyNumberFormat="1" applyFont="1" applyFill="1" applyBorder="1" applyAlignment="1">
      <alignment horizontal="center" vertical="center"/>
    </xf>
    <xf numFmtId="164" fontId="25" fillId="27" borderId="18" xfId="0" applyNumberFormat="1" applyFont="1" applyFill="1" applyBorder="1" applyAlignment="1">
      <alignment horizontal="center" vertical="center"/>
    </xf>
    <xf numFmtId="166" fontId="54" fillId="27" borderId="7" xfId="0" applyNumberFormat="1" applyFont="1" applyFill="1" applyBorder="1" applyAlignment="1" applyProtection="1">
      <alignment horizontal="right" vertical="center"/>
      <protection hidden="1"/>
    </xf>
    <xf numFmtId="0" fontId="22" fillId="27" borderId="7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vertical="center"/>
    </xf>
    <xf numFmtId="164" fontId="93" fillId="9" borderId="25" xfId="0" applyNumberFormat="1" applyFont="1" applyFill="1" applyBorder="1" applyAlignment="1">
      <alignment horizontal="center" vertical="center"/>
    </xf>
    <xf numFmtId="0" fontId="25" fillId="4" borderId="36" xfId="0" applyFont="1" applyFill="1" applyBorder="1" applyAlignment="1" applyProtection="1">
      <alignment horizontal="left" vertical="top"/>
      <protection hidden="1"/>
    </xf>
    <xf numFmtId="0" fontId="27" fillId="4" borderId="131" xfId="0" applyFont="1" applyFill="1" applyBorder="1" applyAlignment="1" applyProtection="1">
      <alignment horizontal="left" vertical="top"/>
      <protection hidden="1"/>
    </xf>
    <xf numFmtId="164" fontId="4" fillId="4" borderId="131" xfId="0" applyNumberFormat="1" applyFont="1" applyFill="1" applyBorder="1" applyAlignment="1" applyProtection="1">
      <alignment horizontal="right" vertical="top"/>
      <protection hidden="1"/>
    </xf>
    <xf numFmtId="166" fontId="3" fillId="4" borderId="131" xfId="0" applyNumberFormat="1" applyFont="1" applyFill="1" applyBorder="1" applyAlignment="1" applyProtection="1">
      <alignment horizontal="center" vertical="center"/>
      <protection hidden="1"/>
    </xf>
    <xf numFmtId="0" fontId="27" fillId="4" borderId="37" xfId="0" applyFont="1" applyFill="1" applyBorder="1" applyAlignment="1" applyProtection="1">
      <alignment horizontal="right" vertical="center"/>
      <protection hidden="1"/>
    </xf>
    <xf numFmtId="164" fontId="121" fillId="4" borderId="131" xfId="0" applyNumberFormat="1" applyFont="1" applyFill="1" applyBorder="1" applyAlignment="1" applyProtection="1">
      <alignment horizontal="center" vertical="center"/>
      <protection hidden="1"/>
    </xf>
    <xf numFmtId="166" fontId="137" fillId="4" borderId="132" xfId="0" applyNumberFormat="1" applyFont="1" applyFill="1" applyBorder="1" applyAlignment="1" applyProtection="1">
      <alignment horizontal="right" vertical="center"/>
      <protection hidden="1"/>
    </xf>
    <xf numFmtId="166" fontId="137" fillId="4" borderId="37" xfId="0" applyNumberFormat="1" applyFont="1" applyFill="1" applyBorder="1" applyAlignment="1" applyProtection="1">
      <alignment horizontal="right" vertical="center"/>
      <protection hidden="1"/>
    </xf>
    <xf numFmtId="0" fontId="102" fillId="4" borderId="24" xfId="0" applyFont="1" applyFill="1" applyBorder="1" applyAlignment="1" applyProtection="1">
      <alignment horizontal="right" vertical="center"/>
      <protection hidden="1"/>
    </xf>
    <xf numFmtId="0" fontId="27" fillId="4" borderId="131" xfId="0" applyFont="1" applyFill="1" applyBorder="1" applyAlignment="1" applyProtection="1">
      <alignment horizontal="right" vertical="center"/>
      <protection hidden="1"/>
    </xf>
    <xf numFmtId="0" fontId="68" fillId="4" borderId="67" xfId="0" applyFont="1" applyFill="1" applyBorder="1" applyAlignment="1" applyProtection="1">
      <alignment horizontal="left" vertical="top"/>
      <protection hidden="1"/>
    </xf>
    <xf numFmtId="0" fontId="68" fillId="4" borderId="129" xfId="0" applyFont="1" applyFill="1" applyBorder="1" applyAlignment="1" applyProtection="1">
      <alignment horizontal="left" vertical="top"/>
      <protection hidden="1"/>
    </xf>
    <xf numFmtId="0" fontId="132" fillId="5" borderId="0" xfId="0" applyFont="1" applyFill="1" applyAlignment="1" applyProtection="1">
      <alignment horizontal="left" vertical="center"/>
      <protection hidden="1"/>
    </xf>
    <xf numFmtId="0" fontId="98" fillId="5" borderId="0" xfId="0" applyFont="1" applyFill="1" applyAlignment="1" applyProtection="1">
      <alignment horizontal="center" vertical="center"/>
      <protection hidden="1"/>
    </xf>
    <xf numFmtId="0" fontId="139" fillId="4" borderId="131" xfId="0" applyFont="1" applyFill="1" applyBorder="1" applyAlignment="1" applyProtection="1">
      <alignment horizontal="center" vertical="center"/>
      <protection locked="0"/>
    </xf>
    <xf numFmtId="0" fontId="140" fillId="5" borderId="0" xfId="0" applyFont="1" applyFill="1" applyAlignment="1">
      <alignment horizontal="left"/>
    </xf>
    <xf numFmtId="0" fontId="141" fillId="5" borderId="0" xfId="0" applyFont="1" applyFill="1" applyAlignment="1" applyProtection="1">
      <alignment horizontal="left" vertical="center" wrapText="1" indent="1"/>
      <protection hidden="1"/>
    </xf>
    <xf numFmtId="0" fontId="142" fillId="5" borderId="0" xfId="0" applyFont="1" applyFill="1" applyAlignment="1">
      <alignment horizontal="left" vertical="center" indent="1"/>
    </xf>
    <xf numFmtId="0" fontId="143" fillId="5" borderId="0" xfId="0" applyFont="1" applyFill="1" applyAlignment="1" applyProtection="1">
      <alignment vertical="center"/>
      <protection hidden="1"/>
    </xf>
    <xf numFmtId="0" fontId="136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0" xfId="0" applyNumberFormat="1"/>
    <xf numFmtId="0" fontId="25" fillId="4" borderId="130" xfId="0" applyFont="1" applyFill="1" applyBorder="1" applyAlignment="1" applyProtection="1">
      <alignment horizontal="left" vertical="top"/>
      <protection hidden="1"/>
    </xf>
    <xf numFmtId="0" fontId="91" fillId="4" borderId="67" xfId="0" applyFont="1" applyFill="1" applyBorder="1" applyAlignment="1" applyProtection="1">
      <alignment horizontal="left" vertical="top"/>
      <protection hidden="1"/>
    </xf>
    <xf numFmtId="0" fontId="138" fillId="5" borderId="0" xfId="0" applyFont="1" applyFill="1" applyAlignment="1" applyProtection="1">
      <alignment horizontal="left"/>
      <protection hidden="1"/>
    </xf>
    <xf numFmtId="0" fontId="93" fillId="4" borderId="67" xfId="0" applyFont="1" applyFill="1" applyBorder="1" applyAlignment="1">
      <alignment vertical="center"/>
    </xf>
    <xf numFmtId="0" fontId="144" fillId="4" borderId="67" xfId="0" applyFont="1" applyFill="1" applyBorder="1" applyAlignment="1">
      <alignment vertical="center"/>
    </xf>
    <xf numFmtId="0" fontId="144" fillId="4" borderId="133" xfId="0" applyFont="1" applyFill="1" applyBorder="1" applyAlignment="1">
      <alignment vertical="center"/>
    </xf>
    <xf numFmtId="4" fontId="145" fillId="22" borderId="23" xfId="0" applyNumberFormat="1" applyFont="1" applyFill="1" applyBorder="1" applyAlignment="1" applyProtection="1">
      <alignment horizontal="left" vertical="center"/>
      <protection hidden="1"/>
    </xf>
    <xf numFmtId="166" fontId="78" fillId="5" borderId="0" xfId="0" applyNumberFormat="1" applyFont="1" applyFill="1" applyAlignment="1" applyProtection="1">
      <alignment horizontal="left"/>
      <protection hidden="1"/>
    </xf>
    <xf numFmtId="0" fontId="5" fillId="5" borderId="19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22" fillId="4" borderId="2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5" borderId="99" xfId="0" applyFont="1" applyFill="1" applyBorder="1" applyAlignment="1">
      <alignment vertical="center" wrapText="1"/>
    </xf>
    <xf numFmtId="0" fontId="5" fillId="5" borderId="101" xfId="0" applyFont="1" applyFill="1" applyBorder="1" applyAlignment="1">
      <alignment vertical="center" wrapText="1"/>
    </xf>
    <xf numFmtId="0" fontId="5" fillId="5" borderId="57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5" borderId="100" xfId="0" applyFont="1" applyFill="1" applyBorder="1" applyAlignment="1">
      <alignment vertical="center" wrapText="1"/>
    </xf>
    <xf numFmtId="0" fontId="5" fillId="5" borderId="63" xfId="0" applyFont="1" applyFill="1" applyBorder="1" applyAlignment="1">
      <alignment vertical="center" wrapText="1"/>
    </xf>
    <xf numFmtId="166" fontId="5" fillId="5" borderId="35" xfId="0" applyNumberFormat="1" applyFont="1" applyFill="1" applyBorder="1" applyAlignment="1" applyProtection="1">
      <alignment horizontal="right" vertical="center"/>
      <protection hidden="1"/>
    </xf>
    <xf numFmtId="166" fontId="20" fillId="5" borderId="56" xfId="0" applyNumberFormat="1" applyFont="1" applyFill="1" applyBorder="1" applyAlignment="1">
      <alignment horizontal="right" vertical="center"/>
    </xf>
    <xf numFmtId="166" fontId="20" fillId="5" borderId="15" xfId="0" applyNumberFormat="1" applyFont="1" applyFill="1" applyBorder="1" applyAlignment="1">
      <alignment horizontal="right" vertical="center"/>
    </xf>
    <xf numFmtId="166" fontId="5" fillId="5" borderId="99" xfId="0" applyNumberFormat="1" applyFont="1" applyFill="1" applyBorder="1" applyAlignment="1" applyProtection="1">
      <alignment horizontal="right" vertical="center"/>
      <protection hidden="1"/>
    </xf>
    <xf numFmtId="166" fontId="9" fillId="5" borderId="57" xfId="0" applyNumberFormat="1" applyFont="1" applyFill="1" applyBorder="1" applyAlignment="1" applyProtection="1">
      <alignment vertical="center"/>
      <protection hidden="1"/>
    </xf>
    <xf numFmtId="166" fontId="9" fillId="5" borderId="100" xfId="0" applyNumberFormat="1" applyFont="1" applyFill="1" applyBorder="1" applyAlignment="1" applyProtection="1">
      <alignment vertical="center"/>
      <protection hidden="1"/>
    </xf>
    <xf numFmtId="0" fontId="19" fillId="5" borderId="99" xfId="0" applyFont="1" applyFill="1" applyBorder="1" applyAlignment="1">
      <alignment vertical="center" wrapText="1"/>
    </xf>
    <xf numFmtId="0" fontId="19" fillId="5" borderId="57" xfId="0" applyFont="1" applyFill="1" applyBorder="1" applyAlignment="1">
      <alignment vertical="center" wrapText="1"/>
    </xf>
    <xf numFmtId="0" fontId="19" fillId="5" borderId="100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111" fillId="22" borderId="10" xfId="0" applyFont="1" applyFill="1" applyBorder="1" applyAlignment="1">
      <alignment horizontal="center" vertical="center" textRotation="90" wrapText="1" shrinkToFit="1"/>
    </xf>
    <xf numFmtId="0" fontId="20" fillId="5" borderId="8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left" vertical="center"/>
    </xf>
    <xf numFmtId="0" fontId="114" fillId="22" borderId="45" xfId="0" applyFont="1" applyFill="1" applyBorder="1" applyAlignment="1">
      <alignment horizontal="center" vertical="center"/>
    </xf>
    <xf numFmtId="0" fontId="112" fillId="22" borderId="46" xfId="0" applyFont="1" applyFill="1" applyBorder="1" applyAlignment="1">
      <alignment horizontal="center" vertical="center"/>
    </xf>
    <xf numFmtId="0" fontId="91" fillId="28" borderId="8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20" fillId="5" borderId="109" xfId="0" applyFont="1" applyFill="1" applyBorder="1" applyAlignment="1">
      <alignment vertical="center" wrapText="1"/>
    </xf>
    <xf numFmtId="0" fontId="20" fillId="5" borderId="57" xfId="0" applyFont="1" applyFill="1" applyBorder="1" applyAlignment="1">
      <alignment vertical="center" wrapText="1"/>
    </xf>
    <xf numFmtId="164" fontId="2" fillId="2" borderId="21" xfId="1" applyNumberFormat="1" applyFill="1" applyBorder="1" applyAlignment="1" applyProtection="1">
      <protection hidden="1"/>
    </xf>
    <xf numFmtId="0" fontId="2" fillId="0" borderId="21" xfId="1" applyBorder="1" applyAlignment="1" applyProtection="1"/>
    <xf numFmtId="0" fontId="51" fillId="14" borderId="17" xfId="0" applyFont="1" applyFill="1" applyBorder="1" applyAlignment="1" applyProtection="1">
      <alignment horizontal="left" vertical="center" wrapText="1" indent="1"/>
      <protection hidden="1"/>
    </xf>
    <xf numFmtId="0" fontId="53" fillId="14" borderId="25" xfId="0" applyFont="1" applyFill="1" applyBorder="1" applyAlignment="1">
      <alignment horizontal="left" vertical="center" wrapText="1" indent="1"/>
    </xf>
    <xf numFmtId="0" fontId="53" fillId="14" borderId="107" xfId="0" applyFont="1" applyFill="1" applyBorder="1" applyAlignment="1">
      <alignment horizontal="left" vertical="center" wrapText="1" indent="1"/>
    </xf>
    <xf numFmtId="164" fontId="108" fillId="22" borderId="108" xfId="0" applyNumberFormat="1" applyFont="1" applyFill="1" applyBorder="1" applyAlignment="1" applyProtection="1">
      <alignment horizontal="center" vertical="center" wrapText="1"/>
      <protection hidden="1"/>
    </xf>
    <xf numFmtId="0" fontId="109" fillId="22" borderId="108" xfId="0" applyFont="1" applyFill="1" applyBorder="1" applyAlignment="1">
      <alignment wrapText="1"/>
    </xf>
    <xf numFmtId="0" fontId="22" fillId="4" borderId="45" xfId="2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6" fontId="5" fillId="6" borderId="45" xfId="0" applyNumberFormat="1" applyFont="1" applyFill="1" applyBorder="1" applyAlignment="1" applyProtection="1">
      <alignment horizontal="right" vertical="center"/>
      <protection hidden="1"/>
    </xf>
    <xf numFmtId="166" fontId="5" fillId="6" borderId="46" xfId="0" applyNumberFormat="1" applyFont="1" applyFill="1" applyBorder="1" applyAlignment="1" applyProtection="1">
      <alignment horizontal="right" vertical="center"/>
      <protection hidden="1"/>
    </xf>
    <xf numFmtId="166" fontId="54" fillId="4" borderId="45" xfId="0" applyNumberFormat="1" applyFont="1" applyFill="1" applyBorder="1" applyAlignment="1" applyProtection="1">
      <alignment horizontal="right" vertical="center"/>
      <protection hidden="1"/>
    </xf>
    <xf numFmtId="0" fontId="0" fillId="0" borderId="46" xfId="0" applyBorder="1" applyAlignment="1">
      <alignment horizontal="right" vertical="center"/>
    </xf>
    <xf numFmtId="0" fontId="20" fillId="5" borderId="17" xfId="0" applyFont="1" applyFill="1" applyBorder="1" applyAlignment="1">
      <alignment horizontal="left" vertical="center"/>
    </xf>
    <xf numFmtId="0" fontId="20" fillId="5" borderId="25" xfId="0" applyFont="1" applyFill="1" applyBorder="1" applyAlignment="1">
      <alignment horizontal="left" vertical="center"/>
    </xf>
    <xf numFmtId="0" fontId="20" fillId="5" borderId="121" xfId="0" applyFont="1" applyFill="1" applyBorder="1" applyAlignment="1">
      <alignment horizontal="left" vertical="center"/>
    </xf>
    <xf numFmtId="0" fontId="20" fillId="5" borderId="122" xfId="0" applyFont="1" applyFill="1" applyBorder="1" applyAlignment="1">
      <alignment horizontal="left" vertical="center"/>
    </xf>
    <xf numFmtId="0" fontId="1" fillId="0" borderId="45" xfId="0" applyFon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right" vertical="center"/>
      <protection locked="0"/>
    </xf>
    <xf numFmtId="0" fontId="20" fillId="15" borderId="7" xfId="0" applyFont="1" applyFill="1" applyBorder="1" applyAlignment="1">
      <alignment horizontal="left" vertical="center"/>
    </xf>
    <xf numFmtId="0" fontId="20" fillId="15" borderId="90" xfId="0" applyFont="1" applyFill="1" applyBorder="1" applyAlignment="1" applyProtection="1">
      <alignment horizontal="left"/>
      <protection hidden="1"/>
    </xf>
    <xf numFmtId="0" fontId="20" fillId="15" borderId="8" xfId="0" applyFont="1" applyFill="1" applyBorder="1" applyAlignment="1" applyProtection="1">
      <alignment horizontal="left"/>
      <protection hidden="1"/>
    </xf>
    <xf numFmtId="0" fontId="7" fillId="5" borderId="20" xfId="0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4" fontId="20" fillId="0" borderId="0" xfId="0" applyNumberFormat="1" applyFont="1"/>
    <xf numFmtId="0" fontId="97" fillId="18" borderId="117" xfId="0" applyFont="1" applyFill="1" applyBorder="1" applyAlignment="1" applyProtection="1">
      <alignment horizontal="left" vertical="center" wrapText="1" indent="1"/>
      <protection hidden="1"/>
    </xf>
    <xf numFmtId="0" fontId="0" fillId="18" borderId="118" xfId="0" applyFill="1" applyBorder="1" applyAlignment="1">
      <alignment horizontal="left" vertical="center" wrapText="1" indent="1"/>
    </xf>
    <xf numFmtId="0" fontId="0" fillId="18" borderId="119" xfId="0" applyFill="1" applyBorder="1" applyAlignment="1">
      <alignment horizontal="left" vertical="center" wrapText="1" indent="1"/>
    </xf>
    <xf numFmtId="0" fontId="98" fillId="18" borderId="117" xfId="0" applyFont="1" applyFill="1" applyBorder="1" applyAlignment="1" applyProtection="1">
      <alignment horizontal="left" vertical="center" wrapText="1" indent="1"/>
      <protection hidden="1"/>
    </xf>
    <xf numFmtId="0" fontId="103" fillId="18" borderId="120" xfId="0" applyFont="1" applyFill="1" applyBorder="1" applyAlignment="1">
      <alignment horizontal="right" vertical="center"/>
    </xf>
    <xf numFmtId="0" fontId="49" fillId="18" borderId="103" xfId="0" applyFont="1" applyFill="1" applyBorder="1" applyAlignment="1" applyProtection="1">
      <alignment horizontal="left" vertical="center" wrapText="1" indent="1"/>
      <protection hidden="1"/>
    </xf>
    <xf numFmtId="0" fontId="86" fillId="18" borderId="86" xfId="0" applyFont="1" applyFill="1" applyBorder="1" applyAlignment="1">
      <alignment horizontal="left" vertical="center" wrapText="1" indent="1"/>
    </xf>
    <xf numFmtId="0" fontId="49" fillId="18" borderId="104" xfId="0" applyFont="1" applyFill="1" applyBorder="1" applyAlignment="1" applyProtection="1">
      <alignment horizontal="left" vertical="center" wrapText="1" indent="1"/>
      <protection hidden="1"/>
    </xf>
    <xf numFmtId="0" fontId="86" fillId="18" borderId="0" xfId="0" applyFont="1" applyFill="1" applyAlignment="1">
      <alignment horizontal="left" vertical="center" wrapText="1" indent="1"/>
    </xf>
    <xf numFmtId="0" fontId="86" fillId="18" borderId="105" xfId="0" applyFont="1" applyFill="1" applyBorder="1" applyAlignment="1">
      <alignment horizontal="left" vertical="center" wrapText="1" indent="1"/>
    </xf>
    <xf numFmtId="0" fontId="86" fillId="18" borderId="106" xfId="0" applyFont="1" applyFill="1" applyBorder="1" applyAlignment="1">
      <alignment horizontal="left" vertical="center" wrapText="1" indent="1"/>
    </xf>
    <xf numFmtId="0" fontId="97" fillId="18" borderId="86" xfId="0" applyFont="1" applyFill="1" applyBorder="1" applyAlignment="1" applyProtection="1">
      <alignment horizontal="left" vertical="center" wrapText="1" indent="1"/>
      <protection hidden="1"/>
    </xf>
    <xf numFmtId="0" fontId="99" fillId="18" borderId="86" xfId="0" applyFont="1" applyFill="1" applyBorder="1" applyAlignment="1">
      <alignment horizontal="left" vertical="center" wrapText="1" indent="1"/>
    </xf>
    <xf numFmtId="0" fontId="98" fillId="18" borderId="124" xfId="0" applyFont="1" applyFill="1" applyBorder="1" applyAlignment="1" applyProtection="1">
      <alignment horizontal="left" vertical="center" wrapText="1" indent="1"/>
      <protection hidden="1"/>
    </xf>
    <xf numFmtId="0" fontId="0" fillId="18" borderId="125" xfId="0" applyFill="1" applyBorder="1" applyAlignment="1">
      <alignment horizontal="left" vertical="center" wrapText="1" indent="1"/>
    </xf>
    <xf numFmtId="0" fontId="0" fillId="18" borderId="126" xfId="0" applyFill="1" applyBorder="1" applyAlignment="1">
      <alignment horizontal="left" vertical="center" wrapText="1" indent="1"/>
    </xf>
    <xf numFmtId="0" fontId="10" fillId="15" borderId="0" xfId="0" applyFont="1" applyFill="1" applyAlignment="1" applyProtection="1">
      <alignment vertical="top" wrapText="1"/>
      <protection hidden="1"/>
    </xf>
    <xf numFmtId="0" fontId="4" fillId="22" borderId="6" xfId="0" applyFont="1" applyFill="1" applyBorder="1" applyAlignment="1" applyProtection="1">
      <alignment horizontal="left" vertical="top" wrapText="1"/>
      <protection locked="0"/>
    </xf>
    <xf numFmtId="0" fontId="13" fillId="22" borderId="65" xfId="0" applyFont="1" applyFill="1" applyBorder="1" applyAlignment="1" applyProtection="1">
      <alignment horizontal="left" vertical="top" wrapText="1"/>
      <protection locked="0"/>
    </xf>
    <xf numFmtId="0" fontId="59" fillId="2" borderId="6" xfId="0" applyFont="1" applyFill="1" applyBorder="1" applyAlignment="1" applyProtection="1">
      <alignment horizontal="left" vertical="center"/>
      <protection locked="0"/>
    </xf>
    <xf numFmtId="0" fontId="59" fillId="2" borderId="65" xfId="0" applyFont="1" applyFill="1" applyBorder="1" applyAlignment="1" applyProtection="1">
      <alignment horizontal="left" vertical="center"/>
      <protection locked="0"/>
    </xf>
    <xf numFmtId="49" fontId="62" fillId="0" borderId="6" xfId="0" applyNumberFormat="1" applyFont="1" applyBorder="1" applyAlignment="1" applyProtection="1">
      <alignment horizontal="left" vertical="center"/>
      <protection locked="0"/>
    </xf>
    <xf numFmtId="49" fontId="62" fillId="0" borderId="66" xfId="0" applyNumberFormat="1" applyFont="1" applyBorder="1" applyAlignment="1" applyProtection="1">
      <alignment horizontal="left" vertical="center"/>
      <protection locked="0"/>
    </xf>
    <xf numFmtId="0" fontId="106" fillId="22" borderId="57" xfId="0" applyFont="1" applyFill="1" applyBorder="1" applyAlignment="1" applyProtection="1">
      <alignment horizontal="left" vertical="top" wrapText="1"/>
      <protection hidden="1"/>
    </xf>
    <xf numFmtId="0" fontId="106" fillId="22" borderId="0" xfId="0" applyFont="1" applyFill="1" applyAlignment="1">
      <alignment horizontal="left" vertical="top" wrapText="1"/>
    </xf>
    <xf numFmtId="0" fontId="14" fillId="13" borderId="89" xfId="0" applyFont="1" applyFill="1" applyBorder="1" applyAlignment="1" applyProtection="1">
      <alignment horizontal="center" vertical="center"/>
      <protection hidden="1"/>
    </xf>
    <xf numFmtId="0" fontId="15" fillId="13" borderId="89" xfId="0" applyFont="1" applyFill="1" applyBorder="1" applyAlignment="1" applyProtection="1">
      <alignment horizontal="center" vertical="center"/>
      <protection hidden="1"/>
    </xf>
    <xf numFmtId="164" fontId="59" fillId="0" borderId="6" xfId="0" applyNumberFormat="1" applyFont="1" applyBorder="1" applyAlignment="1" applyProtection="1">
      <alignment horizontal="left"/>
      <protection locked="0" hidden="1"/>
    </xf>
    <xf numFmtId="0" fontId="60" fillId="0" borderId="65" xfId="0" applyFont="1" applyBorder="1" applyAlignment="1" applyProtection="1">
      <alignment horizontal="left"/>
      <protection locked="0"/>
    </xf>
    <xf numFmtId="0" fontId="130" fillId="22" borderId="6" xfId="0" applyFont="1" applyFill="1" applyBorder="1" applyAlignment="1" applyProtection="1">
      <alignment horizontal="left" vertical="top" wrapText="1"/>
      <protection locked="0"/>
    </xf>
    <xf numFmtId="0" fontId="130" fillId="22" borderId="65" xfId="0" applyFont="1" applyFill="1" applyBorder="1" applyAlignment="1" applyProtection="1">
      <alignment horizontal="left" vertical="top" wrapText="1"/>
      <protection locked="0"/>
    </xf>
    <xf numFmtId="4" fontId="129" fillId="22" borderId="24" xfId="0" applyNumberFormat="1" applyFont="1" applyFill="1" applyBorder="1" applyAlignment="1" applyProtection="1">
      <alignment horizontal="right" vertical="center"/>
      <protection hidden="1"/>
    </xf>
    <xf numFmtId="0" fontId="20" fillId="0" borderId="82" xfId="0" applyFont="1" applyBorder="1" applyAlignment="1" applyProtection="1">
      <alignment horizontal="left" vertical="center" indent="1"/>
      <protection locked="0"/>
    </xf>
    <xf numFmtId="0" fontId="20" fillId="0" borderId="25" xfId="0" applyFont="1" applyBorder="1" applyAlignment="1" applyProtection="1">
      <alignment horizontal="left" vertical="center" indent="1"/>
      <protection locked="0"/>
    </xf>
    <xf numFmtId="0" fontId="20" fillId="0" borderId="18" xfId="0" applyFont="1" applyBorder="1" applyAlignment="1" applyProtection="1">
      <alignment horizontal="left" vertical="center" indent="1"/>
      <protection locked="0"/>
    </xf>
    <xf numFmtId="166" fontId="126" fillId="22" borderId="0" xfId="0" applyNumberFormat="1" applyFont="1" applyFill="1" applyAlignment="1" applyProtection="1">
      <alignment horizontal="right"/>
      <protection hidden="1"/>
    </xf>
    <xf numFmtId="0" fontId="126" fillId="22" borderId="0" xfId="0" applyFont="1" applyFill="1" applyAlignment="1">
      <alignment horizontal="right"/>
    </xf>
    <xf numFmtId="4" fontId="83" fillId="22" borderId="24" xfId="0" applyNumberFormat="1" applyFont="1" applyFill="1" applyBorder="1" applyAlignment="1" applyProtection="1">
      <alignment horizontal="right" vertical="center"/>
      <protection hidden="1"/>
    </xf>
    <xf numFmtId="0" fontId="36" fillId="0" borderId="95" xfId="0" applyFont="1" applyBorder="1" applyAlignment="1" applyProtection="1">
      <alignment horizontal="left" vertical="center" wrapText="1" indent="1"/>
      <protection locked="0"/>
    </xf>
    <xf numFmtId="0" fontId="77" fillId="0" borderId="80" xfId="0" applyFont="1" applyBorder="1" applyAlignment="1" applyProtection="1">
      <alignment horizontal="left" vertical="center" wrapText="1" indent="1"/>
      <protection locked="0"/>
    </xf>
    <xf numFmtId="0" fontId="77" fillId="0" borderId="96" xfId="0" applyFont="1" applyBorder="1" applyAlignment="1" applyProtection="1">
      <alignment horizontal="left" vertical="center" wrapText="1" indent="1"/>
      <protection locked="0"/>
    </xf>
    <xf numFmtId="0" fontId="36" fillId="0" borderId="94" xfId="0" applyFont="1" applyBorder="1" applyAlignment="1" applyProtection="1">
      <alignment horizontal="left" vertical="center" indent="1"/>
      <protection locked="0"/>
    </xf>
    <xf numFmtId="0" fontId="36" fillId="0" borderId="7" xfId="0" applyFont="1" applyBorder="1" applyAlignment="1" applyProtection="1">
      <alignment horizontal="left" vertical="center" indent="1"/>
      <protection locked="0"/>
    </xf>
    <xf numFmtId="0" fontId="69" fillId="4" borderId="67" xfId="0" applyFont="1" applyFill="1" applyBorder="1" applyAlignment="1" applyProtection="1">
      <alignment horizontal="left" vertical="center" wrapText="1"/>
      <protection hidden="1"/>
    </xf>
    <xf numFmtId="0" fontId="100" fillId="20" borderId="87" xfId="0" applyFont="1" applyFill="1" applyBorder="1" applyAlignment="1" applyProtection="1">
      <alignment horizontal="center" vertical="center"/>
      <protection hidden="1"/>
    </xf>
    <xf numFmtId="0" fontId="102" fillId="20" borderId="0" xfId="0" applyFont="1" applyFill="1" applyAlignment="1" applyProtection="1">
      <alignment horizontal="center" vertical="center"/>
      <protection hidden="1"/>
    </xf>
    <xf numFmtId="0" fontId="102" fillId="20" borderId="88" xfId="0" applyFont="1" applyFill="1" applyBorder="1" applyAlignment="1" applyProtection="1">
      <alignment horizontal="center" vertical="center"/>
      <protection hidden="1"/>
    </xf>
    <xf numFmtId="0" fontId="101" fillId="19" borderId="91" xfId="0" applyFont="1" applyFill="1" applyBorder="1" applyAlignment="1" applyProtection="1">
      <alignment horizontal="center" vertical="center" wrapText="1"/>
      <protection hidden="1"/>
    </xf>
    <xf numFmtId="0" fontId="95" fillId="19" borderId="92" xfId="0" applyFont="1" applyFill="1" applyBorder="1" applyAlignment="1">
      <alignment horizontal="center" vertical="center" wrapText="1"/>
    </xf>
    <xf numFmtId="0" fontId="95" fillId="19" borderId="93" xfId="0" applyFont="1" applyFill="1" applyBorder="1" applyAlignment="1">
      <alignment horizontal="center" vertical="center" wrapText="1"/>
    </xf>
    <xf numFmtId="0" fontId="95" fillId="19" borderId="80" xfId="0" applyFont="1" applyFill="1" applyBorder="1" applyAlignment="1">
      <alignment horizontal="center" vertical="center" wrapText="1"/>
    </xf>
    <xf numFmtId="0" fontId="20" fillId="15" borderId="97" xfId="0" applyFont="1" applyFill="1" applyBorder="1" applyAlignment="1" applyProtection="1">
      <alignment horizontal="left"/>
      <protection hidden="1"/>
    </xf>
    <xf numFmtId="0" fontId="20" fillId="15" borderId="98" xfId="0" applyFont="1" applyFill="1" applyBorder="1" applyAlignment="1" applyProtection="1">
      <alignment horizontal="left"/>
      <protection hidden="1"/>
    </xf>
    <xf numFmtId="0" fontId="11" fillId="15" borderId="82" xfId="0" applyFont="1" applyFill="1" applyBorder="1" applyAlignment="1" applyProtection="1">
      <alignment horizontal="left" vertical="center"/>
      <protection hidden="1"/>
    </xf>
    <xf numFmtId="0" fontId="11" fillId="15" borderId="25" xfId="0" applyFont="1" applyFill="1" applyBorder="1" applyAlignment="1" applyProtection="1">
      <alignment horizontal="left" vertical="center"/>
      <protection hidden="1"/>
    </xf>
    <xf numFmtId="0" fontId="11" fillId="15" borderId="18" xfId="0" applyFont="1" applyFill="1" applyBorder="1" applyAlignment="1" applyProtection="1">
      <alignment horizontal="left" vertical="center"/>
      <protection hidden="1"/>
    </xf>
    <xf numFmtId="0" fontId="93" fillId="20" borderId="0" xfId="0" applyFont="1" applyFill="1" applyAlignment="1" applyProtection="1">
      <alignment horizontal="center" vertical="center"/>
      <protection hidden="1"/>
    </xf>
    <xf numFmtId="0" fontId="93" fillId="20" borderId="88" xfId="0" applyFont="1" applyFill="1" applyBorder="1" applyAlignment="1" applyProtection="1">
      <alignment horizontal="center" vertical="center"/>
      <protection hidden="1"/>
    </xf>
    <xf numFmtId="0" fontId="104" fillId="19" borderId="92" xfId="0" applyFont="1" applyFill="1" applyBorder="1" applyAlignment="1" applyProtection="1">
      <alignment horizontal="center" vertical="center"/>
      <protection hidden="1"/>
    </xf>
    <xf numFmtId="0" fontId="0" fillId="0" borderId="9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0" fillId="15" borderId="77" xfId="0" applyFont="1" applyFill="1" applyBorder="1" applyAlignment="1" applyProtection="1">
      <alignment horizontal="left"/>
      <protection hidden="1"/>
    </xf>
    <xf numFmtId="0" fontId="20" fillId="15" borderId="78" xfId="0" applyFont="1" applyFill="1" applyBorder="1" applyAlignment="1" applyProtection="1">
      <alignment horizontal="left"/>
      <protection hidden="1"/>
    </xf>
    <xf numFmtId="0" fontId="20" fillId="15" borderId="79" xfId="0" applyFont="1" applyFill="1" applyBorder="1" applyAlignment="1" applyProtection="1">
      <alignment horizontal="left"/>
      <protection hidden="1"/>
    </xf>
    <xf numFmtId="0" fontId="96" fillId="19" borderId="80" xfId="0" applyFont="1" applyFill="1" applyBorder="1" applyAlignment="1" applyProtection="1">
      <alignment horizontal="center"/>
      <protection hidden="1"/>
    </xf>
    <xf numFmtId="0" fontId="96" fillId="19" borderId="81" xfId="0" applyFont="1" applyFill="1" applyBorder="1" applyAlignment="1" applyProtection="1">
      <alignment horizontal="center"/>
      <protection hidden="1"/>
    </xf>
    <xf numFmtId="0" fontId="70" fillId="15" borderId="83" xfId="0" applyFont="1" applyFill="1" applyBorder="1" applyAlignment="1" applyProtection="1">
      <alignment horizontal="left" vertical="center" wrapText="1" indent="1"/>
      <protection hidden="1"/>
    </xf>
    <xf numFmtId="0" fontId="73" fillId="15" borderId="0" xfId="0" applyFont="1" applyFill="1" applyAlignment="1" applyProtection="1">
      <alignment horizontal="left" vertical="center" indent="1"/>
      <protection hidden="1"/>
    </xf>
    <xf numFmtId="0" fontId="73" fillId="15" borderId="83" xfId="0" applyFont="1" applyFill="1" applyBorder="1" applyAlignment="1" applyProtection="1">
      <alignment horizontal="left" vertical="center" indent="1"/>
      <protection hidden="1"/>
    </xf>
    <xf numFmtId="0" fontId="73" fillId="15" borderId="84" xfId="0" applyFont="1" applyFill="1" applyBorder="1" applyAlignment="1" applyProtection="1">
      <alignment horizontal="left" vertical="center" indent="1"/>
      <protection hidden="1"/>
    </xf>
    <xf numFmtId="0" fontId="73" fillId="15" borderId="85" xfId="0" applyFont="1" applyFill="1" applyBorder="1" applyAlignment="1" applyProtection="1">
      <alignment horizontal="left" vertical="center" indent="1"/>
      <protection hidden="1"/>
    </xf>
    <xf numFmtId="0" fontId="34" fillId="15" borderId="94" xfId="0" applyFont="1" applyFill="1" applyBorder="1" applyAlignment="1" applyProtection="1">
      <alignment horizontal="left" vertical="center"/>
      <protection hidden="1"/>
    </xf>
    <xf numFmtId="0" fontId="34" fillId="15" borderId="7" xfId="0" applyFont="1" applyFill="1" applyBorder="1" applyAlignment="1" applyProtection="1">
      <alignment horizontal="left" vertical="center"/>
      <protection hidden="1"/>
    </xf>
    <xf numFmtId="166" fontId="19" fillId="0" borderId="0" xfId="0" applyNumberFormat="1" applyFont="1" applyAlignment="1" applyProtection="1">
      <alignment horizontal="right" vertical="center"/>
      <protection hidden="1"/>
    </xf>
    <xf numFmtId="166" fontId="0" fillId="0" borderId="0" xfId="0" applyNumberFormat="1"/>
    <xf numFmtId="166" fontId="0" fillId="0" borderId="0" xfId="0" applyNumberFormat="1" applyAlignment="1">
      <alignment horizontal="right" vertical="center"/>
    </xf>
    <xf numFmtId="0" fontId="0" fillId="0" borderId="48" xfId="0" applyBorder="1" applyAlignment="1">
      <alignment vertical="top" wrapText="1"/>
    </xf>
    <xf numFmtId="0" fontId="0" fillId="0" borderId="1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11" xfId="0" applyBorder="1" applyAlignment="1">
      <alignment vertical="top" wrapText="1"/>
    </xf>
    <xf numFmtId="0" fontId="0" fillId="0" borderId="112" xfId="0" applyBorder="1" applyAlignment="1">
      <alignment vertical="top" wrapText="1"/>
    </xf>
    <xf numFmtId="0" fontId="0" fillId="0" borderId="113" xfId="0" applyBorder="1" applyAlignment="1">
      <alignment vertical="top" wrapText="1"/>
    </xf>
    <xf numFmtId="22" fontId="0" fillId="0" borderId="0" xfId="0" applyNumberFormat="1"/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2" fillId="0" borderId="111" xfId="1" applyBorder="1" applyAlignment="1" applyProtection="1"/>
  </cellXfs>
  <cellStyles count="4">
    <cellStyle name="Hypertextový odkaz" xfId="1" builtinId="8"/>
    <cellStyle name="Normální" xfId="0" builtinId="0"/>
    <cellStyle name="normální_Barvy" xfId="2" xr:uid="{00000000-0005-0000-0000-000002000000}"/>
    <cellStyle name="Procenta" xfId="3" builtinId="5"/>
  </cellStyles>
  <dxfs count="0"/>
  <tableStyles count="0" defaultTableStyle="TableStyleMedium9" defaultPivotStyle="PivotStyleLight16"/>
  <colors>
    <mruColors>
      <color rgb="FF2ED911"/>
      <color rgb="FF53F32D"/>
      <color rgb="FFFF3300"/>
      <color rgb="FFFFCE33"/>
      <color rgb="FFCCFFFF"/>
      <color rgb="FF30E412"/>
      <color rgb="FFE5F4F7"/>
      <color rgb="FFEAC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16" fmlaLink="D348" fmlaRange="B325:B326" sel="1" val="0"/>
</file>

<file path=xl/ctrlProps/ctrlProp2.xml><?xml version="1.0" encoding="utf-8"?>
<formControlPr xmlns="http://schemas.microsoft.com/office/spreadsheetml/2009/9/main" objectType="Radio" checked="Checked" firstButton="1" fmlaLink="$A$341" lockText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347</xdr:row>
          <xdr:rowOff>57150</xdr:rowOff>
        </xdr:from>
        <xdr:to>
          <xdr:col>3</xdr:col>
          <xdr:colOff>57150</xdr:colOff>
          <xdr:row>347</xdr:row>
          <xdr:rowOff>323850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28575</xdr:colOff>
      <xdr:row>324</xdr:row>
      <xdr:rowOff>57173</xdr:rowOff>
    </xdr:from>
    <xdr:to>
      <xdr:col>1</xdr:col>
      <xdr:colOff>2133600</xdr:colOff>
      <xdr:row>339</xdr:row>
      <xdr:rowOff>161318</xdr:rowOff>
    </xdr:to>
    <xdr:grpSp>
      <xdr:nvGrpSpPr>
        <xdr:cNvPr id="6" name="Group 3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28575" y="64935123"/>
          <a:ext cx="2886075" cy="2974345"/>
          <a:chOff x="16" y="6527"/>
          <a:chExt cx="243" cy="140"/>
        </a:xfrm>
      </xdr:grpSpPr>
      <xdr:sp macro="" textlink="">
        <xdr:nvSpPr>
          <xdr:cNvPr id="7" name="Text Box 2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" y="6527"/>
            <a:ext cx="243" cy="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Při vyšších objednávkách</a:t>
            </a:r>
          </a:p>
          <a:p>
            <a:pPr algn="ctr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můžete své dárky a slevy</a:t>
            </a:r>
          </a:p>
          <a:p>
            <a:pPr algn="ctr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libovolně kombinovat</a:t>
            </a:r>
          </a:p>
        </xdr:txBody>
      </xdr:sp>
      <xdr:sp macro="" textlink="">
        <xdr:nvSpPr>
          <xdr:cNvPr id="8" name="Text Box 2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" y="6576"/>
            <a:ext cx="243" cy="9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Vaše objednávka činí 10 500 Kč.</a:t>
            </a:r>
            <a:endParaRPr lang="cs-C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Máte nárok na 3x dárek</a:t>
            </a:r>
          </a:p>
          <a:p>
            <a:pPr algn="l" rtl="0">
              <a:defRPr sz="1000"/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(případně slevu) dle Vašeho výběru.</a:t>
            </a:r>
            <a:endParaRPr lang="cs-C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cs-C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Wingdings"/>
              </a:rPr>
              <a:t>x</a:t>
            </a: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sleva 100 Kč                    100  Kč</a:t>
            </a:r>
          </a:p>
          <a:p>
            <a:pPr algn="l" rtl="0"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Wingdings"/>
              </a:rPr>
              <a:t>x</a:t>
            </a: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Mr. Profesional PERLA 5L   1  ks</a:t>
            </a:r>
          </a:p>
          <a:p>
            <a:pPr algn="l" rtl="0"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Wingdings"/>
              </a:rPr>
              <a:t>x</a:t>
            </a: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Klasa WC NEW 5L                     1  ks</a:t>
            </a:r>
          </a:p>
          <a:p>
            <a:pPr algn="l" rtl="0">
              <a:defRPr sz="1000"/>
            </a:pPr>
            <a:endParaRPr lang="cs-C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Symbol"/>
              </a:rPr>
              <a:t>·</a:t>
            </a: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Také máte nárok na 3% slevu ve výši 315 Kč</a:t>
            </a:r>
          </a:p>
          <a:p>
            <a:pPr algn="l" rtl="0"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Symbol"/>
              </a:rPr>
              <a:t>·</a:t>
            </a: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Vaše částka k úhradě tedy činí 10 185 Kč.</a:t>
            </a:r>
          </a:p>
          <a:p>
            <a:pPr algn="l" rtl="0"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Symbol"/>
              </a:rPr>
              <a:t>·</a:t>
            </a: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 ks balení 3vrstvého toaletního papíru</a:t>
            </a:r>
          </a:p>
        </xdr:txBody>
      </xdr:sp>
      <xdr:sp macro="" textlink="">
        <xdr:nvSpPr>
          <xdr:cNvPr id="9" name="Text Box 2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" y="6567"/>
            <a:ext cx="243" cy="9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PŘÍKLAD:</a:t>
            </a:r>
          </a:p>
        </xdr:txBody>
      </xdr:sp>
      <xdr:sp macro="" textlink="">
        <xdr:nvSpPr>
          <xdr:cNvPr id="10" name="AutoShape 2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82" y="6554"/>
            <a:ext cx="119" cy="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344</xdr:row>
          <xdr:rowOff>203200</xdr:rowOff>
        </xdr:from>
        <xdr:to>
          <xdr:col>0</xdr:col>
          <xdr:colOff>666750</xdr:colOff>
          <xdr:row>345</xdr:row>
          <xdr:rowOff>279400</xdr:rowOff>
        </xdr:to>
        <xdr:sp macro="" textlink="">
          <xdr:nvSpPr>
            <xdr:cNvPr id="1256" name="Option Button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5EEF5"/>
                  </a:solidFill>
                </a14:hiddenFill>
              </a:ext>
              <a:ext uri="{91240B29-F687-4F45-9708-019B960494DF}">
                <a14:hiddenLine w="1270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260350</xdr:colOff>
          <xdr:row>346</xdr:row>
          <xdr:rowOff>12700</xdr:rowOff>
        </xdr:from>
        <xdr:to>
          <xdr:col>0</xdr:col>
          <xdr:colOff>685800</xdr:colOff>
          <xdr:row>346</xdr:row>
          <xdr:rowOff>298450</xdr:rowOff>
        </xdr:to>
        <xdr:sp macro="" textlink="">
          <xdr:nvSpPr>
            <xdr:cNvPr id="1257" name="Option Button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5EEF5"/>
                  </a:solidFill>
                </a14:hiddenFill>
              </a:ext>
              <a:ext uri="{91240B29-F687-4F45-9708-019B960494DF}">
                <a14:hiddenLine w="9525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fekt@efekt.cz?subject=Objedn&#225;vk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 fitToPage="1"/>
  </sheetPr>
  <dimension ref="A1:M375"/>
  <sheetViews>
    <sheetView showGridLines="0" showRowColHeaders="0" showZeros="0" tabSelected="1" showOutlineSymbols="0" zoomScaleNormal="100" workbookViewId="0">
      <pane ySplit="3" topLeftCell="A4" activePane="bottomLeft" state="frozen"/>
      <selection pane="bottomLeft" activeCell="G7" sqref="G7"/>
    </sheetView>
  </sheetViews>
  <sheetFormatPr defaultColWidth="9.1796875" defaultRowHeight="12.5" x14ac:dyDescent="0.25"/>
  <cols>
    <col min="1" max="1" width="11.1796875" customWidth="1"/>
    <col min="2" max="2" width="68.7265625" customWidth="1"/>
    <col min="3" max="3" width="9.81640625" customWidth="1"/>
    <col min="4" max="5" width="10.26953125" customWidth="1"/>
    <col min="6" max="6" width="9.54296875" style="49" customWidth="1"/>
    <col min="7" max="7" width="5.7265625" customWidth="1"/>
    <col min="8" max="8" width="10.26953125" style="49" customWidth="1"/>
    <col min="9" max="9" width="3.81640625" style="71" customWidth="1"/>
    <col min="10" max="10" width="1.7265625" customWidth="1"/>
    <col min="11" max="11" width="2.7265625" customWidth="1"/>
    <col min="12" max="12" width="30.7265625" customWidth="1"/>
    <col min="13" max="13" width="0.81640625" customWidth="1"/>
    <col min="14" max="14" width="2.7265625" customWidth="1"/>
    <col min="15" max="15" width="30.7265625" customWidth="1"/>
  </cols>
  <sheetData>
    <row r="1" spans="1:9" x14ac:dyDescent="0.25">
      <c r="A1" s="42">
        <v>43736</v>
      </c>
      <c r="B1" s="1"/>
      <c r="C1" s="2" t="s">
        <v>282</v>
      </c>
      <c r="D1" s="3"/>
      <c r="E1" s="44"/>
      <c r="F1" s="516" t="s">
        <v>118</v>
      </c>
      <c r="G1" s="517"/>
      <c r="H1" s="517"/>
    </row>
    <row r="2" spans="1:9" s="93" customFormat="1" ht="51.75" customHeight="1" thickBot="1" x14ac:dyDescent="0.35">
      <c r="A2" s="338" t="s">
        <v>102</v>
      </c>
      <c r="B2" s="339" t="s">
        <v>494</v>
      </c>
      <c r="C2" s="340"/>
      <c r="D2" s="521" t="s">
        <v>584</v>
      </c>
      <c r="E2" s="522"/>
      <c r="F2" s="341" t="s">
        <v>36</v>
      </c>
      <c r="G2" s="342"/>
      <c r="H2" s="343"/>
      <c r="I2" s="505" t="s">
        <v>212</v>
      </c>
    </row>
    <row r="3" spans="1:9" ht="16.5" customHeight="1" thickTop="1" x14ac:dyDescent="0.35">
      <c r="A3" s="189" t="s">
        <v>227</v>
      </c>
      <c r="B3" s="190"/>
      <c r="C3" s="219"/>
      <c r="D3" s="191"/>
      <c r="E3" s="191"/>
      <c r="F3" s="192"/>
      <c r="G3" s="193">
        <f>SUM(G7:G306)</f>
        <v>0</v>
      </c>
      <c r="H3" s="194">
        <f>G307</f>
        <v>0</v>
      </c>
      <c r="I3" s="505"/>
    </row>
    <row r="4" spans="1:9" s="93" customFormat="1" ht="16.5" customHeight="1" x14ac:dyDescent="0.35">
      <c r="A4" s="319" t="s">
        <v>240</v>
      </c>
      <c r="B4" s="320"/>
      <c r="C4" s="321" t="s">
        <v>332</v>
      </c>
      <c r="D4" s="322"/>
      <c r="E4" s="323"/>
      <c r="F4" s="324" t="s">
        <v>327</v>
      </c>
      <c r="G4" s="320">
        <f>SUM(G7:G12)</f>
        <v>0</v>
      </c>
      <c r="H4" s="325"/>
      <c r="I4" s="344"/>
    </row>
    <row r="5" spans="1:9" s="94" customFormat="1" ht="31.5" customHeight="1" x14ac:dyDescent="0.3">
      <c r="A5" s="326" t="s">
        <v>81</v>
      </c>
      <c r="B5" s="327" t="s">
        <v>382</v>
      </c>
      <c r="C5" s="328" t="s">
        <v>37</v>
      </c>
      <c r="D5" s="328" t="s">
        <v>38</v>
      </c>
      <c r="E5" s="328" t="s">
        <v>39</v>
      </c>
      <c r="F5" s="329" t="s">
        <v>82</v>
      </c>
      <c r="G5" s="330" t="s">
        <v>83</v>
      </c>
      <c r="H5" s="329" t="s">
        <v>84</v>
      </c>
      <c r="I5" s="345"/>
    </row>
    <row r="6" spans="1:9" ht="28" customHeight="1" x14ac:dyDescent="0.25">
      <c r="A6" s="518" t="s">
        <v>585</v>
      </c>
      <c r="B6" s="519"/>
      <c r="C6" s="519"/>
      <c r="D6" s="519"/>
      <c r="E6" s="519"/>
      <c r="F6" s="519"/>
      <c r="G6" s="519"/>
      <c r="H6" s="520"/>
      <c r="I6" s="346"/>
    </row>
    <row r="7" spans="1:9" ht="20.149999999999999" customHeight="1" x14ac:dyDescent="0.25">
      <c r="A7" s="203" t="s">
        <v>372</v>
      </c>
      <c r="B7" s="283" t="s">
        <v>586</v>
      </c>
      <c r="C7" s="74">
        <v>219</v>
      </c>
      <c r="D7" s="74">
        <v>209</v>
      </c>
      <c r="E7" s="204">
        <v>199</v>
      </c>
      <c r="F7" s="74">
        <f>IF($G$4&gt;0,IF($G$4&gt;13,$E7,IF($G$4&gt;6,$D7,$C7)),$C7)</f>
        <v>219</v>
      </c>
      <c r="G7" s="205"/>
      <c r="H7" s="77">
        <f>IF(G7&gt;0,F7*G7,0)</f>
        <v>0</v>
      </c>
      <c r="I7" s="347">
        <v>2</v>
      </c>
    </row>
    <row r="8" spans="1:9" ht="32.15" customHeight="1" x14ac:dyDescent="0.25">
      <c r="A8" s="296" t="s">
        <v>40</v>
      </c>
      <c r="B8" s="283" t="s">
        <v>587</v>
      </c>
      <c r="C8" s="74">
        <v>329</v>
      </c>
      <c r="D8" s="74">
        <v>319</v>
      </c>
      <c r="E8" s="204">
        <v>299</v>
      </c>
      <c r="F8" s="74">
        <f>IF($G$4&gt;0,IF($G$4&gt;13,$E8,IF($G$4&gt;6,$D8,$C8)),$C8)</f>
        <v>329</v>
      </c>
      <c r="G8" s="205"/>
      <c r="H8" s="77">
        <f>IF(G8&gt;0,F8*G8,0)</f>
        <v>0</v>
      </c>
      <c r="I8" s="347">
        <v>3</v>
      </c>
    </row>
    <row r="9" spans="1:9" ht="32.15" customHeight="1" thickBot="1" x14ac:dyDescent="0.3">
      <c r="A9" s="203" t="s">
        <v>368</v>
      </c>
      <c r="B9" s="283" t="s">
        <v>588</v>
      </c>
      <c r="C9" s="74">
        <v>369</v>
      </c>
      <c r="D9" s="74">
        <v>359</v>
      </c>
      <c r="E9" s="204">
        <v>339</v>
      </c>
      <c r="F9" s="74">
        <f>IF($G$4&gt;0,IF($G$4&gt;13,$E9,IF($G$4&gt;6,$D9,$C9)),$C9)</f>
        <v>369</v>
      </c>
      <c r="G9" s="205"/>
      <c r="H9" s="77">
        <f>IF(G9&gt;0,F9*G9,0)</f>
        <v>0</v>
      </c>
      <c r="I9" s="347">
        <v>4</v>
      </c>
    </row>
    <row r="10" spans="1:9" ht="18" customHeight="1" x14ac:dyDescent="0.25">
      <c r="A10" s="523" t="s">
        <v>487</v>
      </c>
      <c r="B10" s="195" t="s">
        <v>526</v>
      </c>
      <c r="C10" s="181">
        <v>439</v>
      </c>
      <c r="D10" s="181">
        <v>429</v>
      </c>
      <c r="E10" s="182">
        <v>419</v>
      </c>
      <c r="F10" s="527">
        <f>IF($G$4&gt;0,IF($G$4&gt;20,$E11,IF($G$4&gt;13,$E10,IF($G$4&gt;6,$D10,$C10))),$C10)</f>
        <v>439</v>
      </c>
      <c r="G10" s="533"/>
      <c r="H10" s="525">
        <f>IF(G10&gt;0,F10*G10,0)</f>
        <v>0</v>
      </c>
      <c r="I10" s="508">
        <v>5</v>
      </c>
    </row>
    <row r="11" spans="1:9" ht="18" customHeight="1" thickBot="1" x14ac:dyDescent="0.3">
      <c r="A11" s="524"/>
      <c r="B11" s="196" t="s">
        <v>589</v>
      </c>
      <c r="C11" s="183"/>
      <c r="D11" s="184" t="s">
        <v>33</v>
      </c>
      <c r="E11" s="185">
        <v>399</v>
      </c>
      <c r="F11" s="528"/>
      <c r="G11" s="534"/>
      <c r="H11" s="526"/>
      <c r="I11" s="509"/>
    </row>
    <row r="12" spans="1:9" ht="18" customHeight="1" thickBot="1" x14ac:dyDescent="0.3">
      <c r="A12" s="416" t="s">
        <v>553</v>
      </c>
      <c r="B12" s="417" t="s">
        <v>590</v>
      </c>
      <c r="C12" s="418">
        <v>559</v>
      </c>
      <c r="D12" s="418">
        <v>539</v>
      </c>
      <c r="E12" s="419">
        <v>519</v>
      </c>
      <c r="F12" s="418">
        <f>IF($G$4&gt;0,IF($G$4&gt;13,$E12,IF($G$4&gt;6,$D12,$C12)),$C12)</f>
        <v>559</v>
      </c>
      <c r="G12" s="420"/>
      <c r="H12" s="421">
        <f t="shared" ref="H12:H23" si="0">IF(G12&gt;0,F12*G12,0)</f>
        <v>0</v>
      </c>
      <c r="I12" s="422">
        <v>6</v>
      </c>
    </row>
    <row r="13" spans="1:9" ht="15" customHeight="1" thickTop="1" x14ac:dyDescent="0.25">
      <c r="A13" s="99" t="s">
        <v>204</v>
      </c>
      <c r="B13" s="507" t="s">
        <v>399</v>
      </c>
      <c r="C13" s="507" t="e">
        <v>#N/A</v>
      </c>
      <c r="D13" s="507" t="e">
        <v>#N/A</v>
      </c>
      <c r="E13" s="507" t="e">
        <v>#N/A</v>
      </c>
      <c r="F13" s="53">
        <v>59</v>
      </c>
      <c r="G13" s="43"/>
      <c r="H13" s="75">
        <f t="shared" ref="H13:H14" si="1">IF(G13&gt;0,F13*G13,0)</f>
        <v>0</v>
      </c>
      <c r="I13" s="347">
        <f t="shared" ref="I13:I14" si="2">I12</f>
        <v>6</v>
      </c>
    </row>
    <row r="14" spans="1:9" ht="15" customHeight="1" x14ac:dyDescent="0.25">
      <c r="A14" s="101" t="s">
        <v>347</v>
      </c>
      <c r="B14" s="507" t="s">
        <v>358</v>
      </c>
      <c r="C14" s="507"/>
      <c r="D14" s="507"/>
      <c r="E14" s="507"/>
      <c r="F14" s="57">
        <v>29</v>
      </c>
      <c r="G14" s="15"/>
      <c r="H14" s="64">
        <f t="shared" si="1"/>
        <v>0</v>
      </c>
      <c r="I14" s="347">
        <f t="shared" si="2"/>
        <v>6</v>
      </c>
    </row>
    <row r="15" spans="1:9" ht="15" customHeight="1" x14ac:dyDescent="0.25">
      <c r="A15" s="99" t="s">
        <v>142</v>
      </c>
      <c r="B15" s="506" t="s">
        <v>396</v>
      </c>
      <c r="C15" s="506" t="e">
        <v>#N/A</v>
      </c>
      <c r="D15" s="506" t="e">
        <v>#N/A</v>
      </c>
      <c r="E15" s="506" t="e">
        <v>#N/A</v>
      </c>
      <c r="F15" s="53">
        <v>219</v>
      </c>
      <c r="G15" s="43"/>
      <c r="H15" s="75">
        <f t="shared" si="0"/>
        <v>0</v>
      </c>
      <c r="I15" s="348">
        <v>7</v>
      </c>
    </row>
    <row r="16" spans="1:9" ht="15" customHeight="1" x14ac:dyDescent="0.25">
      <c r="A16" s="432" t="s">
        <v>591</v>
      </c>
      <c r="B16" s="510" t="s">
        <v>676</v>
      </c>
      <c r="C16" s="510" t="e">
        <v>#N/A</v>
      </c>
      <c r="D16" s="510" t="e">
        <v>#N/A</v>
      </c>
      <c r="E16" s="510" t="e">
        <v>#N/A</v>
      </c>
      <c r="F16" s="433">
        <v>149</v>
      </c>
      <c r="G16" s="43"/>
      <c r="H16" s="75">
        <f t="shared" ref="H16:H17" si="3">IF(G16&gt;0,F16*G16,0)</f>
        <v>0</v>
      </c>
      <c r="I16" s="348">
        <v>7</v>
      </c>
    </row>
    <row r="17" spans="1:9" ht="15" customHeight="1" x14ac:dyDescent="0.25">
      <c r="A17" s="99" t="s">
        <v>213</v>
      </c>
      <c r="B17" s="507" t="s">
        <v>398</v>
      </c>
      <c r="C17" s="507" t="e">
        <v>#N/A</v>
      </c>
      <c r="D17" s="507" t="e">
        <v>#N/A</v>
      </c>
      <c r="E17" s="507" t="e">
        <v>#N/A</v>
      </c>
      <c r="F17" s="53">
        <v>219</v>
      </c>
      <c r="G17" s="43"/>
      <c r="H17" s="75">
        <f t="shared" si="3"/>
        <v>0</v>
      </c>
      <c r="I17" s="347">
        <v>7</v>
      </c>
    </row>
    <row r="18" spans="1:9" ht="15" customHeight="1" x14ac:dyDescent="0.25">
      <c r="A18" s="99" t="s">
        <v>140</v>
      </c>
      <c r="B18" s="507" t="s">
        <v>397</v>
      </c>
      <c r="C18" s="507" t="e">
        <v>#N/A</v>
      </c>
      <c r="D18" s="507" t="e">
        <v>#N/A</v>
      </c>
      <c r="E18" s="507" t="e">
        <v>#N/A</v>
      </c>
      <c r="F18" s="53">
        <v>219</v>
      </c>
      <c r="G18" s="43"/>
      <c r="H18" s="75">
        <f t="shared" si="0"/>
        <v>0</v>
      </c>
      <c r="I18" s="347">
        <v>7</v>
      </c>
    </row>
    <row r="19" spans="1:9" s="95" customFormat="1" ht="15.75" customHeight="1" x14ac:dyDescent="0.3">
      <c r="A19" s="331" t="s">
        <v>447</v>
      </c>
      <c r="B19" s="332"/>
      <c r="C19" s="333"/>
      <c r="D19" s="333"/>
      <c r="E19" s="333"/>
      <c r="F19" s="334"/>
      <c r="G19" s="335"/>
      <c r="H19" s="336"/>
      <c r="I19" s="337">
        <v>8</v>
      </c>
    </row>
    <row r="20" spans="1:9" ht="15" customHeight="1" x14ac:dyDescent="0.25">
      <c r="A20" s="120" t="s">
        <v>554</v>
      </c>
      <c r="B20" s="119" t="s">
        <v>555</v>
      </c>
      <c r="C20" s="97"/>
      <c r="D20" s="97" t="s">
        <v>592</v>
      </c>
      <c r="E20" s="98"/>
      <c r="F20" s="73">
        <v>99</v>
      </c>
      <c r="G20" s="15"/>
      <c r="H20" s="77">
        <f t="shared" si="0"/>
        <v>0</v>
      </c>
      <c r="I20" s="347">
        <v>8</v>
      </c>
    </row>
    <row r="21" spans="1:9" ht="15" customHeight="1" x14ac:dyDescent="0.25">
      <c r="A21" s="96" t="s">
        <v>41</v>
      </c>
      <c r="B21" s="119" t="s">
        <v>42</v>
      </c>
      <c r="C21" s="97"/>
      <c r="D21" s="97" t="s">
        <v>592</v>
      </c>
      <c r="E21" s="98"/>
      <c r="F21" s="73">
        <v>199</v>
      </c>
      <c r="G21" s="15"/>
      <c r="H21" s="77">
        <f t="shared" si="0"/>
        <v>0</v>
      </c>
      <c r="I21" s="347">
        <f>I20</f>
        <v>8</v>
      </c>
    </row>
    <row r="22" spans="1:9" ht="15" customHeight="1" x14ac:dyDescent="0.25">
      <c r="A22" s="120" t="s">
        <v>700</v>
      </c>
      <c r="B22" s="119" t="s">
        <v>594</v>
      </c>
      <c r="C22" s="97"/>
      <c r="D22" s="97" t="s">
        <v>592</v>
      </c>
      <c r="E22" s="98"/>
      <c r="F22" s="73">
        <v>119</v>
      </c>
      <c r="G22" s="15"/>
      <c r="H22" s="77">
        <f t="shared" si="0"/>
        <v>0</v>
      </c>
      <c r="I22" s="347">
        <f t="shared" ref="I22:I23" si="4">I21</f>
        <v>8</v>
      </c>
    </row>
    <row r="23" spans="1:9" ht="15" customHeight="1" x14ac:dyDescent="0.25">
      <c r="A23" s="120" t="s">
        <v>593</v>
      </c>
      <c r="B23" s="119" t="s">
        <v>595</v>
      </c>
      <c r="C23" s="97"/>
      <c r="D23" s="423"/>
      <c r="E23" s="221" t="s">
        <v>596</v>
      </c>
      <c r="F23" s="73">
        <v>198</v>
      </c>
      <c r="G23" s="15"/>
      <c r="H23" s="77">
        <f t="shared" si="0"/>
        <v>0</v>
      </c>
      <c r="I23" s="347">
        <f t="shared" si="4"/>
        <v>8</v>
      </c>
    </row>
    <row r="24" spans="1:9" ht="15" customHeight="1" x14ac:dyDescent="0.25">
      <c r="A24" s="96" t="s">
        <v>373</v>
      </c>
      <c r="B24" s="119" t="s">
        <v>413</v>
      </c>
      <c r="C24" s="97" t="s">
        <v>597</v>
      </c>
      <c r="D24" s="97"/>
      <c r="E24" s="98"/>
      <c r="F24" s="73">
        <v>129</v>
      </c>
      <c r="G24" s="15"/>
      <c r="H24" s="77">
        <f t="shared" ref="H24:H26" si="5">IF(G24&gt;0,F24*G24,0)</f>
        <v>0</v>
      </c>
      <c r="I24" s="347">
        <v>9</v>
      </c>
    </row>
    <row r="25" spans="1:9" ht="28" customHeight="1" x14ac:dyDescent="0.25">
      <c r="A25" s="120" t="s">
        <v>422</v>
      </c>
      <c r="B25" s="220" t="s">
        <v>442</v>
      </c>
      <c r="C25" s="97" t="s">
        <v>598</v>
      </c>
      <c r="D25" s="97"/>
      <c r="E25" s="98"/>
      <c r="F25" s="73">
        <v>129</v>
      </c>
      <c r="G25" s="15"/>
      <c r="H25" s="77">
        <f t="shared" si="5"/>
        <v>0</v>
      </c>
      <c r="I25" s="347">
        <v>9</v>
      </c>
    </row>
    <row r="26" spans="1:9" ht="15" customHeight="1" x14ac:dyDescent="0.25">
      <c r="A26" s="120" t="s">
        <v>461</v>
      </c>
      <c r="B26" s="511" t="s">
        <v>599</v>
      </c>
      <c r="C26" s="512"/>
      <c r="D26" s="512"/>
      <c r="E26" s="513"/>
      <c r="F26" s="73">
        <v>179</v>
      </c>
      <c r="G26" s="15"/>
      <c r="H26" s="77">
        <f t="shared" si="5"/>
        <v>0</v>
      </c>
      <c r="I26" s="347">
        <v>10</v>
      </c>
    </row>
    <row r="27" spans="1:9" ht="15" customHeight="1" x14ac:dyDescent="0.25">
      <c r="A27" s="96" t="s">
        <v>296</v>
      </c>
      <c r="B27" s="119" t="s">
        <v>412</v>
      </c>
      <c r="C27" s="97"/>
      <c r="D27" s="97" t="s">
        <v>597</v>
      </c>
      <c r="E27" s="98"/>
      <c r="F27" s="73">
        <v>159</v>
      </c>
      <c r="G27" s="15"/>
      <c r="H27" s="77">
        <f t="shared" ref="H27:H32" si="6">IF(G27&gt;0,F27*G27,0)</f>
        <v>0</v>
      </c>
      <c r="I27" s="347">
        <f>I26</f>
        <v>10</v>
      </c>
    </row>
    <row r="28" spans="1:9" ht="15" customHeight="1" x14ac:dyDescent="0.25">
      <c r="A28" s="96" t="s">
        <v>255</v>
      </c>
      <c r="B28" s="119" t="s">
        <v>401</v>
      </c>
      <c r="C28" s="97"/>
      <c r="D28" s="97" t="s">
        <v>597</v>
      </c>
      <c r="E28" s="98"/>
      <c r="F28" s="73">
        <v>159</v>
      </c>
      <c r="G28" s="15"/>
      <c r="H28" s="77">
        <f t="shared" si="6"/>
        <v>0</v>
      </c>
      <c r="I28" s="347">
        <v>11</v>
      </c>
    </row>
    <row r="29" spans="1:9" ht="15" customHeight="1" x14ac:dyDescent="0.25">
      <c r="A29" s="96" t="s">
        <v>256</v>
      </c>
      <c r="B29" s="119" t="s">
        <v>400</v>
      </c>
      <c r="C29" s="97"/>
      <c r="D29" s="97" t="s">
        <v>597</v>
      </c>
      <c r="E29" s="98"/>
      <c r="F29" s="73">
        <v>159</v>
      </c>
      <c r="G29" s="15"/>
      <c r="H29" s="77">
        <f t="shared" si="6"/>
        <v>0</v>
      </c>
      <c r="I29" s="347">
        <f t="shared" ref="I29" si="7">I28</f>
        <v>11</v>
      </c>
    </row>
    <row r="30" spans="1:9" ht="15" customHeight="1" x14ac:dyDescent="0.25">
      <c r="A30" s="96" t="s">
        <v>221</v>
      </c>
      <c r="B30" s="119" t="s">
        <v>64</v>
      </c>
      <c r="C30" s="97"/>
      <c r="D30" s="97" t="s">
        <v>600</v>
      </c>
      <c r="E30" s="98"/>
      <c r="F30" s="73">
        <v>159</v>
      </c>
      <c r="G30" s="15"/>
      <c r="H30" s="77">
        <f t="shared" si="6"/>
        <v>0</v>
      </c>
      <c r="I30" s="347">
        <v>12</v>
      </c>
    </row>
    <row r="31" spans="1:9" ht="15" customHeight="1" x14ac:dyDescent="0.25">
      <c r="A31" s="96" t="s">
        <v>220</v>
      </c>
      <c r="B31" s="119" t="s">
        <v>63</v>
      </c>
      <c r="C31" s="97"/>
      <c r="D31" s="97" t="s">
        <v>600</v>
      </c>
      <c r="E31" s="98"/>
      <c r="F31" s="73">
        <v>159</v>
      </c>
      <c r="G31" s="15"/>
      <c r="H31" s="77">
        <f t="shared" si="6"/>
        <v>0</v>
      </c>
      <c r="I31" s="347">
        <f>I30</f>
        <v>12</v>
      </c>
    </row>
    <row r="32" spans="1:9" ht="15" customHeight="1" x14ac:dyDescent="0.25">
      <c r="A32" s="96" t="s">
        <v>222</v>
      </c>
      <c r="B32" s="119" t="s">
        <v>65</v>
      </c>
      <c r="C32" s="97"/>
      <c r="D32" s="97" t="s">
        <v>600</v>
      </c>
      <c r="E32" s="98"/>
      <c r="F32" s="73">
        <v>159</v>
      </c>
      <c r="G32" s="15"/>
      <c r="H32" s="77">
        <f t="shared" si="6"/>
        <v>0</v>
      </c>
      <c r="I32" s="347">
        <f>I31</f>
        <v>12</v>
      </c>
    </row>
    <row r="33" spans="1:9" ht="15" customHeight="1" x14ac:dyDescent="0.25">
      <c r="A33" s="100" t="s">
        <v>143</v>
      </c>
      <c r="B33" s="507" t="s">
        <v>402</v>
      </c>
      <c r="C33" s="507" t="e">
        <v>#N/A</v>
      </c>
      <c r="D33" s="507"/>
      <c r="E33" s="507"/>
      <c r="F33" s="57">
        <v>89</v>
      </c>
      <c r="G33" s="15"/>
      <c r="H33" s="64">
        <f t="shared" ref="H33:H35" si="8">IF(G33&gt;0,F33*G33,0)</f>
        <v>0</v>
      </c>
      <c r="I33" s="347">
        <v>13</v>
      </c>
    </row>
    <row r="34" spans="1:9" ht="15" customHeight="1" x14ac:dyDescent="0.25">
      <c r="A34" s="100" t="s">
        <v>144</v>
      </c>
      <c r="B34" s="507" t="s">
        <v>403</v>
      </c>
      <c r="C34" s="507"/>
      <c r="D34" s="507" t="s">
        <v>297</v>
      </c>
      <c r="E34" s="507"/>
      <c r="F34" s="57">
        <v>199</v>
      </c>
      <c r="G34" s="15"/>
      <c r="H34" s="64">
        <f t="shared" si="8"/>
        <v>0</v>
      </c>
      <c r="I34" s="347">
        <f>I33</f>
        <v>13</v>
      </c>
    </row>
    <row r="35" spans="1:9" ht="15" customHeight="1" x14ac:dyDescent="0.25">
      <c r="A35" s="281" t="s">
        <v>141</v>
      </c>
      <c r="B35" s="535" t="s">
        <v>460</v>
      </c>
      <c r="C35" s="535"/>
      <c r="D35" s="535"/>
      <c r="E35" s="535"/>
      <c r="F35" s="282">
        <v>199</v>
      </c>
      <c r="G35" s="15"/>
      <c r="H35" s="64">
        <f t="shared" si="8"/>
        <v>0</v>
      </c>
      <c r="I35" s="347">
        <f>I34</f>
        <v>13</v>
      </c>
    </row>
    <row r="36" spans="1:9" ht="15" customHeight="1" x14ac:dyDescent="0.25">
      <c r="A36" s="108" t="s">
        <v>423</v>
      </c>
      <c r="B36" s="198" t="s">
        <v>443</v>
      </c>
      <c r="C36" s="106"/>
      <c r="D36" s="107" t="s">
        <v>116</v>
      </c>
      <c r="E36" s="59" t="str">
        <f>IF(ISNUMBER(G36),G36-INT(G36/3)*3,"O")</f>
        <v>O</v>
      </c>
      <c r="F36" s="50">
        <v>69</v>
      </c>
      <c r="G36" s="45"/>
      <c r="H36" s="64">
        <f>IF(G36&gt;0,F36*E36,0)</f>
        <v>0</v>
      </c>
      <c r="I36" s="347">
        <f>I35</f>
        <v>13</v>
      </c>
    </row>
    <row r="37" spans="1:9" ht="15" customHeight="1" x14ac:dyDescent="0.25">
      <c r="A37" s="108" t="s">
        <v>424</v>
      </c>
      <c r="B37" s="109" t="s">
        <v>677</v>
      </c>
      <c r="C37" s="110"/>
      <c r="D37" s="107" t="s">
        <v>228</v>
      </c>
      <c r="E37" s="59" t="str">
        <f>IF(OR(ISNUMBER(G36),ISNUMBER(G37)),INT(G36/3)+G37,"O")</f>
        <v>O</v>
      </c>
      <c r="F37" s="50">
        <v>189</v>
      </c>
      <c r="G37" s="43"/>
      <c r="H37" s="78">
        <f>IF(ISNUMBER(E37),F37*E37,0)</f>
        <v>0</v>
      </c>
      <c r="I37" s="347">
        <f>I36</f>
        <v>13</v>
      </c>
    </row>
    <row r="38" spans="1:9" ht="15" customHeight="1" x14ac:dyDescent="0.25">
      <c r="A38" s="96" t="s">
        <v>77</v>
      </c>
      <c r="B38" s="119" t="s">
        <v>550</v>
      </c>
      <c r="C38" s="97"/>
      <c r="D38" s="97" t="s">
        <v>598</v>
      </c>
      <c r="E38" s="98"/>
      <c r="F38" s="73">
        <v>169</v>
      </c>
      <c r="G38" s="15"/>
      <c r="H38" s="77">
        <f t="shared" ref="H38:H39" si="9">IF(G38&gt;0,F38*G38,0)</f>
        <v>0</v>
      </c>
      <c r="I38" s="347">
        <v>14</v>
      </c>
    </row>
    <row r="39" spans="1:9" ht="15" customHeight="1" x14ac:dyDescent="0.25">
      <c r="A39" s="96" t="s">
        <v>78</v>
      </c>
      <c r="B39" s="119" t="s">
        <v>551</v>
      </c>
      <c r="C39" s="97"/>
      <c r="D39" s="97" t="s">
        <v>598</v>
      </c>
      <c r="E39" s="98"/>
      <c r="F39" s="73">
        <v>169</v>
      </c>
      <c r="G39" s="15"/>
      <c r="H39" s="77">
        <f t="shared" si="9"/>
        <v>0</v>
      </c>
      <c r="I39" s="347">
        <f>I38</f>
        <v>14</v>
      </c>
    </row>
    <row r="40" spans="1:9" ht="15" customHeight="1" x14ac:dyDescent="0.25">
      <c r="A40" s="99" t="s">
        <v>145</v>
      </c>
      <c r="B40" s="529" t="s">
        <v>404</v>
      </c>
      <c r="C40" s="530"/>
      <c r="D40" s="103"/>
      <c r="E40" s="104"/>
      <c r="F40" s="53">
        <v>179</v>
      </c>
      <c r="G40" s="17"/>
      <c r="H40" s="64">
        <f>IF(G40&gt;0,F40*G40,0)</f>
        <v>0</v>
      </c>
      <c r="I40" s="347">
        <f>I39</f>
        <v>14</v>
      </c>
    </row>
    <row r="41" spans="1:9" ht="15" customHeight="1" x14ac:dyDescent="0.25">
      <c r="A41" s="99" t="s">
        <v>146</v>
      </c>
      <c r="B41" s="531" t="s">
        <v>405</v>
      </c>
      <c r="C41" s="532"/>
      <c r="D41" s="103"/>
      <c r="E41" s="104"/>
      <c r="F41" s="53">
        <v>179</v>
      </c>
      <c r="G41" s="17"/>
      <c r="H41" s="64">
        <f>IF(G41&gt;0,F41*G41,0)</f>
        <v>0</v>
      </c>
      <c r="I41" s="347">
        <f t="shared" ref="I41" si="10">I40</f>
        <v>14</v>
      </c>
    </row>
    <row r="42" spans="1:9" ht="15.75" customHeight="1" x14ac:dyDescent="0.25">
      <c r="A42" s="96" t="s">
        <v>349</v>
      </c>
      <c r="B42" s="119" t="s">
        <v>348</v>
      </c>
      <c r="C42" s="97"/>
      <c r="D42" s="97" t="s">
        <v>598</v>
      </c>
      <c r="E42" s="98"/>
      <c r="F42" s="73">
        <v>149</v>
      </c>
      <c r="G42" s="15"/>
      <c r="H42" s="77">
        <f>IF(G42&gt;0,F42*G42,0)</f>
        <v>0</v>
      </c>
      <c r="I42" s="347">
        <v>15</v>
      </c>
    </row>
    <row r="43" spans="1:9" ht="15.75" customHeight="1" x14ac:dyDescent="0.25">
      <c r="A43" s="96" t="s">
        <v>374</v>
      </c>
      <c r="B43" s="119" t="s">
        <v>414</v>
      </c>
      <c r="C43" s="97"/>
      <c r="D43" s="97" t="s">
        <v>598</v>
      </c>
      <c r="E43" s="98"/>
      <c r="F43" s="73">
        <v>149</v>
      </c>
      <c r="G43" s="15"/>
      <c r="H43" s="77">
        <f>IF(G43&gt;0,F43*G43,0)</f>
        <v>0</v>
      </c>
      <c r="I43" s="347">
        <v>15</v>
      </c>
    </row>
    <row r="44" spans="1:9" s="95" customFormat="1" ht="15.75" customHeight="1" x14ac:dyDescent="0.3">
      <c r="A44" s="331" t="s">
        <v>533</v>
      </c>
      <c r="B44" s="332"/>
      <c r="C44" s="333"/>
      <c r="D44" s="333"/>
      <c r="E44" s="333"/>
      <c r="F44" s="334"/>
      <c r="G44" s="335"/>
      <c r="H44" s="336"/>
      <c r="I44" s="337">
        <v>16</v>
      </c>
    </row>
    <row r="45" spans="1:9" ht="15" customHeight="1" x14ac:dyDescent="0.25">
      <c r="A45" s="111" t="s">
        <v>376</v>
      </c>
      <c r="B45" s="218" t="s">
        <v>440</v>
      </c>
      <c r="C45" s="112"/>
      <c r="D45" s="97" t="s">
        <v>598</v>
      </c>
      <c r="E45" s="113"/>
      <c r="F45" s="73">
        <v>39</v>
      </c>
      <c r="G45" s="15"/>
      <c r="H45" s="75">
        <f t="shared" ref="H45" si="11">IF(G45&gt;0,F45*G45,0)</f>
        <v>0</v>
      </c>
      <c r="I45" s="347">
        <f t="shared" ref="I45" si="12">I44</f>
        <v>16</v>
      </c>
    </row>
    <row r="46" spans="1:9" ht="15" customHeight="1" x14ac:dyDescent="0.25">
      <c r="A46" s="99" t="s">
        <v>233</v>
      </c>
      <c r="B46" s="531" t="s">
        <v>66</v>
      </c>
      <c r="C46" s="532"/>
      <c r="D46" s="103"/>
      <c r="E46" s="104"/>
      <c r="F46" s="53">
        <v>139</v>
      </c>
      <c r="G46" s="17"/>
      <c r="H46" s="64">
        <f t="shared" ref="H46" si="13">IF(G46&gt;0,F46*G46,0)</f>
        <v>0</v>
      </c>
      <c r="I46" s="347">
        <f>I44</f>
        <v>16</v>
      </c>
    </row>
    <row r="47" spans="1:9" ht="15" customHeight="1" x14ac:dyDescent="0.25">
      <c r="A47" s="100" t="s">
        <v>152</v>
      </c>
      <c r="B47" s="102" t="s">
        <v>410</v>
      </c>
      <c r="C47" s="103"/>
      <c r="D47" s="103"/>
      <c r="E47" s="104"/>
      <c r="F47" s="61">
        <v>49</v>
      </c>
      <c r="G47" s="15"/>
      <c r="H47" s="64">
        <f t="shared" ref="H47" si="14">IF(G47&gt;0,F47*G47,0)</f>
        <v>0</v>
      </c>
      <c r="I47" s="347">
        <v>16</v>
      </c>
    </row>
    <row r="48" spans="1:9" s="95" customFormat="1" ht="15.75" customHeight="1" x14ac:dyDescent="0.3">
      <c r="A48" s="331" t="s">
        <v>108</v>
      </c>
      <c r="B48" s="332"/>
      <c r="C48" s="333"/>
      <c r="D48" s="333"/>
      <c r="E48" s="333"/>
      <c r="F48" s="334"/>
      <c r="G48" s="335"/>
      <c r="H48" s="336"/>
      <c r="I48" s="337">
        <v>17</v>
      </c>
    </row>
    <row r="49" spans="1:9" ht="15" customHeight="1" x14ac:dyDescent="0.25">
      <c r="A49" s="99" t="s">
        <v>79</v>
      </c>
      <c r="B49" s="102" t="s">
        <v>80</v>
      </c>
      <c r="C49" s="103"/>
      <c r="D49" s="103"/>
      <c r="E49" s="104"/>
      <c r="F49" s="53">
        <v>159</v>
      </c>
      <c r="G49" s="17"/>
      <c r="H49" s="75">
        <f t="shared" ref="H49" si="15">IF(G49&gt;0,F49*G49,0)</f>
        <v>0</v>
      </c>
      <c r="I49" s="347">
        <f>I48</f>
        <v>17</v>
      </c>
    </row>
    <row r="50" spans="1:9" ht="15" customHeight="1" x14ac:dyDescent="0.25">
      <c r="A50" s="99" t="s">
        <v>132</v>
      </c>
      <c r="B50" s="102" t="s">
        <v>406</v>
      </c>
      <c r="C50" s="103"/>
      <c r="D50" s="103"/>
      <c r="E50" s="104"/>
      <c r="F50" s="53">
        <v>239</v>
      </c>
      <c r="G50" s="17"/>
      <c r="H50" s="58">
        <f t="shared" ref="H50:H51" si="16">IF(G50&gt;0,F50*G50,0)</f>
        <v>0</v>
      </c>
      <c r="I50" s="347">
        <f>I49</f>
        <v>17</v>
      </c>
    </row>
    <row r="51" spans="1:9" ht="15" customHeight="1" x14ac:dyDescent="0.25">
      <c r="A51" s="111" t="s">
        <v>147</v>
      </c>
      <c r="B51" s="218" t="s">
        <v>415</v>
      </c>
      <c r="C51" s="112"/>
      <c r="D51" s="187" t="s">
        <v>598</v>
      </c>
      <c r="E51" s="113"/>
      <c r="F51" s="73">
        <v>129</v>
      </c>
      <c r="G51" s="15"/>
      <c r="H51" s="76">
        <f t="shared" si="16"/>
        <v>0</v>
      </c>
      <c r="I51" s="347">
        <f t="shared" ref="I51" si="17">I50</f>
        <v>17</v>
      </c>
    </row>
    <row r="52" spans="1:9" s="95" customFormat="1" ht="15.75" customHeight="1" x14ac:dyDescent="0.3">
      <c r="A52" s="331" t="s">
        <v>43</v>
      </c>
      <c r="B52" s="332"/>
      <c r="C52" s="333"/>
      <c r="D52" s="333"/>
      <c r="E52" s="333"/>
      <c r="F52" s="334"/>
      <c r="G52" s="335"/>
      <c r="H52" s="336"/>
      <c r="I52" s="337">
        <v>18</v>
      </c>
    </row>
    <row r="53" spans="1:9" s="5" customFormat="1" ht="15" customHeight="1" x14ac:dyDescent="0.25">
      <c r="A53" s="99" t="s">
        <v>151</v>
      </c>
      <c r="B53" s="102" t="s">
        <v>407</v>
      </c>
      <c r="C53" s="103"/>
      <c r="D53" s="103"/>
      <c r="E53" s="104"/>
      <c r="F53" s="60">
        <v>79</v>
      </c>
      <c r="G53" s="17"/>
      <c r="H53" s="64">
        <f t="shared" ref="H53" si="18">IF(G53&gt;0,F53*G53,0)</f>
        <v>0</v>
      </c>
      <c r="I53" s="347">
        <f>I52</f>
        <v>18</v>
      </c>
    </row>
    <row r="54" spans="1:9" ht="15" customHeight="1" x14ac:dyDescent="0.25">
      <c r="A54" s="111" t="s">
        <v>150</v>
      </c>
      <c r="B54" s="218" t="s">
        <v>678</v>
      </c>
      <c r="C54" s="112"/>
      <c r="D54" s="187" t="s">
        <v>598</v>
      </c>
      <c r="E54" s="113"/>
      <c r="F54" s="73">
        <v>69</v>
      </c>
      <c r="G54" s="15"/>
      <c r="H54" s="76">
        <f t="shared" ref="H54:H59" si="19">IF(G54&gt;0,F54*G54,0)</f>
        <v>0</v>
      </c>
      <c r="I54" s="347">
        <f t="shared" ref="I54:I56" si="20">I53</f>
        <v>18</v>
      </c>
    </row>
    <row r="55" spans="1:9" s="5" customFormat="1" ht="15" customHeight="1" x14ac:dyDescent="0.25">
      <c r="A55" s="99" t="s">
        <v>148</v>
      </c>
      <c r="B55" s="102" t="s">
        <v>601</v>
      </c>
      <c r="C55" s="103"/>
      <c r="D55" s="103"/>
      <c r="E55" s="104"/>
      <c r="F55" s="60">
        <v>129</v>
      </c>
      <c r="G55" s="17"/>
      <c r="H55" s="64">
        <f t="shared" si="19"/>
        <v>0</v>
      </c>
      <c r="I55" s="347">
        <f t="shared" si="20"/>
        <v>18</v>
      </c>
    </row>
    <row r="56" spans="1:9" ht="15" customHeight="1" x14ac:dyDescent="0.25">
      <c r="A56" s="99" t="s">
        <v>155</v>
      </c>
      <c r="B56" s="102" t="s">
        <v>408</v>
      </c>
      <c r="C56" s="103"/>
      <c r="D56" s="103"/>
      <c r="E56" s="104"/>
      <c r="F56" s="61">
        <v>79</v>
      </c>
      <c r="G56" s="17"/>
      <c r="H56" s="75">
        <f t="shared" si="19"/>
        <v>0</v>
      </c>
      <c r="I56" s="347">
        <f t="shared" si="20"/>
        <v>18</v>
      </c>
    </row>
    <row r="57" spans="1:9" s="95" customFormat="1" ht="15.75" customHeight="1" x14ac:dyDescent="0.3">
      <c r="A57" s="331" t="s">
        <v>383</v>
      </c>
      <c r="B57" s="332"/>
      <c r="C57" s="333"/>
      <c r="D57" s="333"/>
      <c r="E57" s="333"/>
      <c r="F57" s="334"/>
      <c r="G57" s="335"/>
      <c r="H57" s="336">
        <f t="shared" si="19"/>
        <v>0</v>
      </c>
      <c r="I57" s="337">
        <v>19</v>
      </c>
    </row>
    <row r="58" spans="1:9" ht="15" customHeight="1" x14ac:dyDescent="0.25">
      <c r="A58" s="111" t="s">
        <v>153</v>
      </c>
      <c r="B58" s="218" t="s">
        <v>418</v>
      </c>
      <c r="C58" s="112"/>
      <c r="D58" s="187" t="s">
        <v>598</v>
      </c>
      <c r="E58" s="113"/>
      <c r="F58" s="73">
        <v>149</v>
      </c>
      <c r="G58" s="15"/>
      <c r="H58" s="76">
        <f t="shared" si="19"/>
        <v>0</v>
      </c>
      <c r="I58" s="347">
        <v>19</v>
      </c>
    </row>
    <row r="59" spans="1:9" s="5" customFormat="1" ht="15" customHeight="1" x14ac:dyDescent="0.25">
      <c r="A59" s="99" t="s">
        <v>301</v>
      </c>
      <c r="B59" s="102" t="s">
        <v>318</v>
      </c>
      <c r="C59" s="103"/>
      <c r="D59" s="103"/>
      <c r="E59" s="104"/>
      <c r="F59" s="60">
        <v>139</v>
      </c>
      <c r="G59" s="17"/>
      <c r="H59" s="64">
        <f t="shared" si="19"/>
        <v>0</v>
      </c>
      <c r="I59" s="347">
        <f t="shared" ref="I59" si="21">I58</f>
        <v>19</v>
      </c>
    </row>
    <row r="60" spans="1:9" s="95" customFormat="1" ht="15.75" customHeight="1" x14ac:dyDescent="0.3">
      <c r="A60" s="331" t="s">
        <v>534</v>
      </c>
      <c r="B60" s="332"/>
      <c r="C60" s="333"/>
      <c r="D60" s="333"/>
      <c r="E60" s="333"/>
      <c r="F60" s="334"/>
      <c r="G60" s="335"/>
      <c r="H60" s="336"/>
      <c r="I60" s="337">
        <v>20</v>
      </c>
    </row>
    <row r="61" spans="1:9" ht="15" customHeight="1" x14ac:dyDescent="0.25">
      <c r="A61" s="111" t="s">
        <v>149</v>
      </c>
      <c r="B61" s="218" t="s">
        <v>416</v>
      </c>
      <c r="C61" s="112"/>
      <c r="D61" s="187" t="s">
        <v>138</v>
      </c>
      <c r="E61" s="113"/>
      <c r="F61" s="73">
        <v>119</v>
      </c>
      <c r="G61" s="15"/>
      <c r="H61" s="76">
        <f>IF(G61&gt;0,F61*G61,0)</f>
        <v>0</v>
      </c>
      <c r="I61" s="347">
        <f>I60</f>
        <v>20</v>
      </c>
    </row>
    <row r="62" spans="1:9" ht="15" customHeight="1" x14ac:dyDescent="0.25">
      <c r="A62" s="99" t="s">
        <v>154</v>
      </c>
      <c r="B62" s="102" t="s">
        <v>409</v>
      </c>
      <c r="C62" s="103"/>
      <c r="D62" s="103"/>
      <c r="E62" s="104"/>
      <c r="F62" s="61">
        <v>79</v>
      </c>
      <c r="G62" s="17"/>
      <c r="H62" s="75">
        <f>IF(G62&gt;0,F62*G62,0)</f>
        <v>0</v>
      </c>
      <c r="I62" s="347">
        <f>I61</f>
        <v>20</v>
      </c>
    </row>
    <row r="63" spans="1:9" ht="15" customHeight="1" x14ac:dyDescent="0.25">
      <c r="A63" s="99" t="s">
        <v>214</v>
      </c>
      <c r="B63" s="105" t="s">
        <v>375</v>
      </c>
      <c r="C63" s="103"/>
      <c r="D63" s="103"/>
      <c r="E63" s="104"/>
      <c r="F63" s="61">
        <v>59</v>
      </c>
      <c r="G63" s="17"/>
      <c r="H63" s="75">
        <f>IF(G63&gt;0,F63*G63,0)</f>
        <v>0</v>
      </c>
      <c r="I63" s="347">
        <v>21</v>
      </c>
    </row>
    <row r="64" spans="1:9" ht="15" customHeight="1" x14ac:dyDescent="0.25">
      <c r="A64" s="111" t="s">
        <v>257</v>
      </c>
      <c r="B64" s="218" t="s">
        <v>417</v>
      </c>
      <c r="C64" s="112"/>
      <c r="D64" s="187" t="s">
        <v>598</v>
      </c>
      <c r="E64" s="113"/>
      <c r="F64" s="73">
        <v>219</v>
      </c>
      <c r="G64" s="15"/>
      <c r="H64" s="76">
        <f t="shared" ref="H64" si="22">IF(G64&gt;0,F64*G64,0)</f>
        <v>0</v>
      </c>
      <c r="I64" s="347">
        <f>I63</f>
        <v>21</v>
      </c>
    </row>
    <row r="65" spans="1:10" ht="15" customHeight="1" x14ac:dyDescent="0.25">
      <c r="A65" s="434" t="s">
        <v>602</v>
      </c>
      <c r="B65" s="435" t="s">
        <v>603</v>
      </c>
      <c r="C65" s="424" t="s">
        <v>605</v>
      </c>
      <c r="D65" s="425"/>
      <c r="E65" s="436" t="s">
        <v>604</v>
      </c>
      <c r="F65" s="437">
        <v>109</v>
      </c>
      <c r="G65" s="15"/>
      <c r="H65" s="76">
        <f>IF(G65&gt;0,F65*G65,0)</f>
        <v>0</v>
      </c>
      <c r="I65" s="347">
        <f t="shared" ref="I65:I70" si="23">I64</f>
        <v>21</v>
      </c>
    </row>
    <row r="66" spans="1:10" s="5" customFormat="1" ht="15" customHeight="1" x14ac:dyDescent="0.25">
      <c r="A66" s="99" t="s">
        <v>535</v>
      </c>
      <c r="B66" s="102" t="s">
        <v>679</v>
      </c>
      <c r="C66" s="103"/>
      <c r="D66" s="103"/>
      <c r="E66" s="104"/>
      <c r="F66" s="60">
        <v>8</v>
      </c>
      <c r="G66" s="17"/>
      <c r="H66" s="64">
        <f>IF(G66&gt;0,F66*G66,0)</f>
        <v>0</v>
      </c>
      <c r="I66" s="347">
        <v>21</v>
      </c>
    </row>
    <row r="67" spans="1:10" s="95" customFormat="1" ht="15.75" customHeight="1" x14ac:dyDescent="0.3">
      <c r="A67" s="331" t="s">
        <v>47</v>
      </c>
      <c r="B67" s="332"/>
      <c r="C67" s="333"/>
      <c r="D67" s="333"/>
      <c r="E67" s="333"/>
      <c r="F67" s="334"/>
      <c r="G67" s="335"/>
      <c r="H67" s="336"/>
      <c r="I67" s="337">
        <v>22</v>
      </c>
    </row>
    <row r="68" spans="1:10" s="5" customFormat="1" ht="15" customHeight="1" x14ac:dyDescent="0.25">
      <c r="A68" s="118" t="s">
        <v>156</v>
      </c>
      <c r="B68" s="102" t="s">
        <v>411</v>
      </c>
      <c r="C68" s="103"/>
      <c r="D68" s="103"/>
      <c r="E68" s="104"/>
      <c r="F68" s="54">
        <v>269</v>
      </c>
      <c r="G68" s="17"/>
      <c r="H68" s="75">
        <f t="shared" ref="H68:H72" si="24">IF(G68&gt;0,F68*G68,0)</f>
        <v>0</v>
      </c>
      <c r="I68" s="347">
        <f t="shared" si="23"/>
        <v>22</v>
      </c>
    </row>
    <row r="69" spans="1:10" s="5" customFormat="1" ht="15" customHeight="1" x14ac:dyDescent="0.25">
      <c r="A69" s="118" t="s">
        <v>158</v>
      </c>
      <c r="B69" s="102" t="s">
        <v>0</v>
      </c>
      <c r="C69" s="103"/>
      <c r="D69" s="103"/>
      <c r="E69" s="104"/>
      <c r="F69" s="54">
        <v>189</v>
      </c>
      <c r="G69" s="17"/>
      <c r="H69" s="75">
        <f t="shared" si="24"/>
        <v>0</v>
      </c>
      <c r="I69" s="347">
        <f t="shared" si="23"/>
        <v>22</v>
      </c>
    </row>
    <row r="70" spans="1:10" s="5" customFormat="1" ht="15" customHeight="1" x14ac:dyDescent="0.25">
      <c r="A70" s="118" t="s">
        <v>157</v>
      </c>
      <c r="B70" s="102" t="s">
        <v>1</v>
      </c>
      <c r="C70" s="103"/>
      <c r="D70" s="103"/>
      <c r="E70" s="104"/>
      <c r="F70" s="54">
        <v>139</v>
      </c>
      <c r="G70" s="17"/>
      <c r="H70" s="75">
        <f t="shared" si="24"/>
        <v>0</v>
      </c>
      <c r="I70" s="347">
        <f t="shared" si="23"/>
        <v>22</v>
      </c>
    </row>
    <row r="71" spans="1:10" ht="15" customHeight="1" x14ac:dyDescent="0.25">
      <c r="A71" s="120" t="s">
        <v>425</v>
      </c>
      <c r="B71" s="119" t="s">
        <v>445</v>
      </c>
      <c r="C71" s="112" t="s">
        <v>598</v>
      </c>
      <c r="D71" s="97"/>
      <c r="E71" s="113"/>
      <c r="F71" s="73">
        <v>119</v>
      </c>
      <c r="G71" s="15"/>
      <c r="H71" s="58">
        <f t="shared" si="24"/>
        <v>0</v>
      </c>
      <c r="I71" s="347">
        <v>23</v>
      </c>
      <c r="J71" s="5"/>
    </row>
    <row r="72" spans="1:10" ht="15" customHeight="1" x14ac:dyDescent="0.25">
      <c r="A72" s="120" t="s">
        <v>426</v>
      </c>
      <c r="B72" s="119" t="s">
        <v>444</v>
      </c>
      <c r="C72" s="112" t="s">
        <v>598</v>
      </c>
      <c r="D72" s="97"/>
      <c r="E72" s="113"/>
      <c r="F72" s="73">
        <v>59</v>
      </c>
      <c r="G72" s="15"/>
      <c r="H72" s="58">
        <f t="shared" si="24"/>
        <v>0</v>
      </c>
      <c r="I72" s="347">
        <v>23</v>
      </c>
      <c r="J72" s="5"/>
    </row>
    <row r="73" spans="1:10" s="95" customFormat="1" ht="15.75" customHeight="1" x14ac:dyDescent="0.3">
      <c r="A73" s="331" t="s">
        <v>109</v>
      </c>
      <c r="B73" s="332"/>
      <c r="C73" s="333"/>
      <c r="D73" s="333"/>
      <c r="E73" s="333"/>
      <c r="F73" s="334"/>
      <c r="G73" s="335"/>
      <c r="H73" s="336"/>
      <c r="I73" s="337">
        <v>24</v>
      </c>
    </row>
    <row r="74" spans="1:10" s="5" customFormat="1" ht="15" customHeight="1" x14ac:dyDescent="0.25">
      <c r="A74" s="100" t="s">
        <v>606</v>
      </c>
      <c r="B74" s="102" t="s">
        <v>608</v>
      </c>
      <c r="C74" s="103"/>
      <c r="D74" s="103"/>
      <c r="E74" s="104"/>
      <c r="F74" s="57">
        <v>15</v>
      </c>
      <c r="G74" s="16"/>
      <c r="H74" s="58">
        <f t="shared" ref="H74:H76" si="25">IF(G74&gt;0,F74*G74,0)</f>
        <v>0</v>
      </c>
      <c r="I74" s="347">
        <f t="shared" ref="I74:I75" si="26">I73</f>
        <v>24</v>
      </c>
    </row>
    <row r="75" spans="1:10" s="5" customFormat="1" ht="15" customHeight="1" x14ac:dyDescent="0.25">
      <c r="A75" s="100" t="s">
        <v>607</v>
      </c>
      <c r="B75" s="102" t="s">
        <v>609</v>
      </c>
      <c r="C75" s="103"/>
      <c r="D75" s="103"/>
      <c r="E75" s="104"/>
      <c r="F75" s="57">
        <v>15</v>
      </c>
      <c r="G75" s="16"/>
      <c r="H75" s="58">
        <f t="shared" si="25"/>
        <v>0</v>
      </c>
      <c r="I75" s="347">
        <f t="shared" si="26"/>
        <v>24</v>
      </c>
    </row>
    <row r="76" spans="1:10" ht="15" customHeight="1" x14ac:dyDescent="0.25">
      <c r="A76" s="99" t="s">
        <v>359</v>
      </c>
      <c r="B76" s="102" t="s">
        <v>419</v>
      </c>
      <c r="C76" s="103"/>
      <c r="D76" s="103"/>
      <c r="E76" s="104"/>
      <c r="F76" s="54">
        <v>39</v>
      </c>
      <c r="G76" s="17"/>
      <c r="H76" s="75">
        <f t="shared" si="25"/>
        <v>0</v>
      </c>
      <c r="I76" s="347">
        <f t="shared" ref="I76:I123" si="27">I75</f>
        <v>24</v>
      </c>
      <c r="J76" s="5"/>
    </row>
    <row r="77" spans="1:10" ht="15" customHeight="1" x14ac:dyDescent="0.25">
      <c r="A77" s="120" t="s">
        <v>159</v>
      </c>
      <c r="B77" s="119" t="s">
        <v>85</v>
      </c>
      <c r="C77" s="112" t="s">
        <v>598</v>
      </c>
      <c r="D77" s="97"/>
      <c r="E77" s="113"/>
      <c r="F77" s="73">
        <v>129</v>
      </c>
      <c r="G77" s="15"/>
      <c r="H77" s="58">
        <f t="shared" ref="H77:H78" si="28">IF(G77&gt;0,F77*G77,0)</f>
        <v>0</v>
      </c>
      <c r="I77" s="347">
        <f t="shared" si="27"/>
        <v>24</v>
      </c>
      <c r="J77" s="5"/>
    </row>
    <row r="78" spans="1:10" ht="15" customHeight="1" x14ac:dyDescent="0.25">
      <c r="A78" s="120" t="s">
        <v>325</v>
      </c>
      <c r="B78" s="119" t="s">
        <v>497</v>
      </c>
      <c r="C78" s="179"/>
      <c r="D78" s="97"/>
      <c r="E78" s="306" t="s">
        <v>610</v>
      </c>
      <c r="F78" s="73">
        <v>159</v>
      </c>
      <c r="G78" s="15"/>
      <c r="H78" s="58">
        <f t="shared" si="28"/>
        <v>0</v>
      </c>
      <c r="I78" s="347">
        <v>25</v>
      </c>
      <c r="J78" s="5"/>
    </row>
    <row r="79" spans="1:10" ht="15" customHeight="1" x14ac:dyDescent="0.25">
      <c r="A79" s="120" t="s">
        <v>495</v>
      </c>
      <c r="B79" s="119" t="s">
        <v>496</v>
      </c>
      <c r="C79" s="179"/>
      <c r="D79" s="97"/>
      <c r="E79" s="306" t="s">
        <v>610</v>
      </c>
      <c r="F79" s="73">
        <v>159</v>
      </c>
      <c r="G79" s="15"/>
      <c r="H79" s="58">
        <f t="shared" ref="H79:H81" si="29">IF(G79&gt;0,F79*G79,0)</f>
        <v>0</v>
      </c>
      <c r="I79" s="347">
        <f>I78</f>
        <v>25</v>
      </c>
      <c r="J79" s="5"/>
    </row>
    <row r="80" spans="1:10" ht="15" customHeight="1" x14ac:dyDescent="0.25">
      <c r="A80" s="120" t="s">
        <v>536</v>
      </c>
      <c r="B80" s="119" t="s">
        <v>557</v>
      </c>
      <c r="C80" s="179"/>
      <c r="D80" s="97"/>
      <c r="E80" s="306" t="s">
        <v>610</v>
      </c>
      <c r="F80" s="73">
        <v>179</v>
      </c>
      <c r="G80" s="15"/>
      <c r="H80" s="58">
        <f t="shared" si="29"/>
        <v>0</v>
      </c>
      <c r="I80" s="347">
        <f t="shared" ref="I80:I81" si="30">I79</f>
        <v>25</v>
      </c>
      <c r="J80" s="5"/>
    </row>
    <row r="81" spans="1:10" ht="28" customHeight="1" x14ac:dyDescent="0.25">
      <c r="A81" s="120" t="s">
        <v>556</v>
      </c>
      <c r="B81" s="220" t="s">
        <v>558</v>
      </c>
      <c r="C81" s="179"/>
      <c r="D81" s="97"/>
      <c r="E81" s="306" t="s">
        <v>610</v>
      </c>
      <c r="F81" s="73">
        <v>179</v>
      </c>
      <c r="G81" s="15"/>
      <c r="H81" s="58">
        <f t="shared" si="29"/>
        <v>0</v>
      </c>
      <c r="I81" s="347">
        <f t="shared" si="30"/>
        <v>25</v>
      </c>
      <c r="J81" s="5"/>
    </row>
    <row r="82" spans="1:10" s="95" customFormat="1" ht="15.75" customHeight="1" x14ac:dyDescent="0.3">
      <c r="A82" s="331" t="s">
        <v>537</v>
      </c>
      <c r="B82" s="332"/>
      <c r="C82" s="333"/>
      <c r="D82" s="333"/>
      <c r="E82" s="333"/>
      <c r="F82" s="334"/>
      <c r="G82" s="335"/>
      <c r="H82" s="336"/>
      <c r="I82" s="337">
        <v>26</v>
      </c>
    </row>
    <row r="83" spans="1:10" ht="15" customHeight="1" x14ac:dyDescent="0.25">
      <c r="A83" s="99" t="s">
        <v>298</v>
      </c>
      <c r="B83" s="102" t="s">
        <v>44</v>
      </c>
      <c r="C83" s="103"/>
      <c r="D83" s="103"/>
      <c r="E83" s="104"/>
      <c r="F83" s="61">
        <v>55</v>
      </c>
      <c r="G83" s="17"/>
      <c r="H83" s="75">
        <f t="shared" ref="H83:H85" si="31">IF(G83&gt;0,F83*G83,0)</f>
        <v>0</v>
      </c>
      <c r="I83" s="347">
        <f t="shared" si="27"/>
        <v>26</v>
      </c>
    </row>
    <row r="84" spans="1:10" ht="15" customHeight="1" x14ac:dyDescent="0.25">
      <c r="A84" s="99" t="s">
        <v>299</v>
      </c>
      <c r="B84" s="102" t="s">
        <v>45</v>
      </c>
      <c r="C84" s="103"/>
      <c r="D84" s="103"/>
      <c r="E84" s="104"/>
      <c r="F84" s="61">
        <v>42</v>
      </c>
      <c r="G84" s="17"/>
      <c r="H84" s="75">
        <f t="shared" si="31"/>
        <v>0</v>
      </c>
      <c r="I84" s="347">
        <f t="shared" si="27"/>
        <v>26</v>
      </c>
    </row>
    <row r="85" spans="1:10" ht="15" customHeight="1" x14ac:dyDescent="0.25">
      <c r="A85" s="99" t="s">
        <v>300</v>
      </c>
      <c r="B85" s="102" t="s">
        <v>46</v>
      </c>
      <c r="C85" s="103"/>
      <c r="D85" s="103"/>
      <c r="E85" s="104"/>
      <c r="F85" s="61">
        <v>99</v>
      </c>
      <c r="G85" s="17"/>
      <c r="H85" s="75">
        <f t="shared" si="31"/>
        <v>0</v>
      </c>
      <c r="I85" s="347">
        <f t="shared" si="27"/>
        <v>26</v>
      </c>
    </row>
    <row r="86" spans="1:10" s="95" customFormat="1" ht="15.75" customHeight="1" x14ac:dyDescent="0.3">
      <c r="A86" s="331" t="s">
        <v>378</v>
      </c>
      <c r="B86" s="332"/>
      <c r="C86" s="333"/>
      <c r="D86" s="333"/>
      <c r="E86" s="333"/>
      <c r="F86" s="334"/>
      <c r="G86" s="335"/>
      <c r="H86" s="336"/>
      <c r="I86" s="337">
        <v>26</v>
      </c>
    </row>
    <row r="87" spans="1:10" ht="15" customHeight="1" x14ac:dyDescent="0.25">
      <c r="A87" s="129" t="s">
        <v>162</v>
      </c>
      <c r="B87" s="412" t="s">
        <v>7</v>
      </c>
      <c r="C87" s="128" t="s">
        <v>117</v>
      </c>
      <c r="D87" s="128"/>
      <c r="E87" s="130"/>
      <c r="F87" s="56">
        <v>119</v>
      </c>
      <c r="G87" s="16"/>
      <c r="H87" s="64">
        <f>IF(G87&gt;0,F87*G87,0)</f>
        <v>0</v>
      </c>
      <c r="I87" s="347">
        <f t="shared" si="27"/>
        <v>26</v>
      </c>
    </row>
    <row r="88" spans="1:10" ht="15" customHeight="1" x14ac:dyDescent="0.25">
      <c r="A88" s="129" t="s">
        <v>163</v>
      </c>
      <c r="B88" s="412" t="s">
        <v>8</v>
      </c>
      <c r="C88" s="128" t="s">
        <v>117</v>
      </c>
      <c r="D88" s="128"/>
      <c r="E88" s="130"/>
      <c r="F88" s="56">
        <v>119</v>
      </c>
      <c r="G88" s="16"/>
      <c r="H88" s="64">
        <f>IF(G88&gt;0,F88*G88,0)</f>
        <v>0</v>
      </c>
      <c r="I88" s="347">
        <f t="shared" si="27"/>
        <v>26</v>
      </c>
    </row>
    <row r="89" spans="1:10" ht="15" customHeight="1" x14ac:dyDescent="0.25">
      <c r="A89" s="99" t="s">
        <v>164</v>
      </c>
      <c r="B89" s="126" t="s">
        <v>9</v>
      </c>
      <c r="C89" s="128" t="s">
        <v>117</v>
      </c>
      <c r="D89" s="122"/>
      <c r="E89" s="123"/>
      <c r="F89" s="62">
        <v>119</v>
      </c>
      <c r="G89" s="17"/>
      <c r="H89" s="75">
        <f>IF(G89&gt;0,F89*G89,0)</f>
        <v>0</v>
      </c>
      <c r="I89" s="347">
        <f t="shared" si="27"/>
        <v>26</v>
      </c>
    </row>
    <row r="90" spans="1:10" s="95" customFormat="1" ht="15.75" customHeight="1" x14ac:dyDescent="0.3">
      <c r="A90" s="331" t="s">
        <v>379</v>
      </c>
      <c r="B90" s="332"/>
      <c r="C90" s="333"/>
      <c r="D90" s="333"/>
      <c r="E90" s="333"/>
      <c r="F90" s="334"/>
      <c r="G90" s="335"/>
      <c r="H90" s="336"/>
      <c r="I90" s="337">
        <v>26</v>
      </c>
    </row>
    <row r="91" spans="1:10" ht="15" customHeight="1" x14ac:dyDescent="0.25">
      <c r="A91" s="129" t="s">
        <v>165</v>
      </c>
      <c r="B91" s="412" t="s">
        <v>3</v>
      </c>
      <c r="C91" s="128" t="s">
        <v>117</v>
      </c>
      <c r="D91" s="128"/>
      <c r="E91" s="130"/>
      <c r="F91" s="56">
        <v>119</v>
      </c>
      <c r="G91" s="16"/>
      <c r="H91" s="64">
        <f>IF(G91&gt;0,F91*G91,0)</f>
        <v>0</v>
      </c>
      <c r="I91" s="347">
        <f t="shared" si="27"/>
        <v>26</v>
      </c>
    </row>
    <row r="92" spans="1:10" ht="15" customHeight="1" x14ac:dyDescent="0.25">
      <c r="A92" s="100" t="s">
        <v>166</v>
      </c>
      <c r="B92" s="412" t="s">
        <v>4</v>
      </c>
      <c r="C92" s="128" t="s">
        <v>117</v>
      </c>
      <c r="D92" s="128"/>
      <c r="E92" s="130"/>
      <c r="F92" s="56">
        <v>119</v>
      </c>
      <c r="G92" s="16"/>
      <c r="H92" s="64">
        <f>IF(G92&gt;0,F92*G92,0)</f>
        <v>0</v>
      </c>
      <c r="I92" s="347">
        <f t="shared" si="27"/>
        <v>26</v>
      </c>
    </row>
    <row r="93" spans="1:10" ht="15" customHeight="1" x14ac:dyDescent="0.25">
      <c r="A93" s="100" t="s">
        <v>167</v>
      </c>
      <c r="B93" s="412" t="s">
        <v>5</v>
      </c>
      <c r="C93" s="128" t="s">
        <v>117</v>
      </c>
      <c r="D93" s="128"/>
      <c r="E93" s="130"/>
      <c r="F93" s="56">
        <v>119</v>
      </c>
      <c r="G93" s="16"/>
      <c r="H93" s="64">
        <f>IF(G93&gt;0,F93*G93,0)</f>
        <v>0</v>
      </c>
      <c r="I93" s="347">
        <f t="shared" si="27"/>
        <v>26</v>
      </c>
    </row>
    <row r="94" spans="1:10" ht="15" customHeight="1" x14ac:dyDescent="0.25">
      <c r="A94" s="100" t="s">
        <v>168</v>
      </c>
      <c r="B94" s="412" t="s">
        <v>6</v>
      </c>
      <c r="C94" s="128" t="s">
        <v>117</v>
      </c>
      <c r="D94" s="128"/>
      <c r="E94" s="130"/>
      <c r="F94" s="56">
        <v>119</v>
      </c>
      <c r="G94" s="16"/>
      <c r="H94" s="64">
        <f>IF(G94&gt;0,F94*G94,0)</f>
        <v>0</v>
      </c>
      <c r="I94" s="347">
        <f t="shared" si="27"/>
        <v>26</v>
      </c>
    </row>
    <row r="95" spans="1:10" s="95" customFormat="1" ht="15.75" customHeight="1" x14ac:dyDescent="0.3">
      <c r="A95" s="331" t="s">
        <v>538</v>
      </c>
      <c r="B95" s="332"/>
      <c r="C95" s="333"/>
      <c r="D95" s="333"/>
      <c r="E95" s="333"/>
      <c r="F95" s="334"/>
      <c r="G95" s="335"/>
      <c r="H95" s="336"/>
      <c r="I95" s="337">
        <v>27</v>
      </c>
    </row>
    <row r="96" spans="1:10" ht="15" customHeight="1" thickBot="1" x14ac:dyDescent="0.3">
      <c r="A96" s="99" t="s">
        <v>160</v>
      </c>
      <c r="B96" s="126" t="s">
        <v>135</v>
      </c>
      <c r="C96" s="122"/>
      <c r="D96" s="122"/>
      <c r="E96" s="123"/>
      <c r="F96" s="62">
        <v>179</v>
      </c>
      <c r="G96" s="17"/>
      <c r="H96" s="75">
        <f>IF(G96&gt;0,F96*G96,0)</f>
        <v>0</v>
      </c>
      <c r="I96" s="347">
        <f>I95</f>
        <v>27</v>
      </c>
    </row>
    <row r="97" spans="1:9" ht="15" customHeight="1" x14ac:dyDescent="0.25">
      <c r="A97" s="284" t="s">
        <v>234</v>
      </c>
      <c r="B97" s="514" t="s">
        <v>462</v>
      </c>
      <c r="C97" s="285" t="s">
        <v>236</v>
      </c>
      <c r="D97" s="286"/>
      <c r="E97" s="287"/>
      <c r="F97" s="289">
        <v>69</v>
      </c>
      <c r="G97" s="288"/>
      <c r="H97" s="197">
        <f t="shared" ref="H97:H98" si="32">IF(G97&gt;0,F97*G97,0)</f>
        <v>0</v>
      </c>
      <c r="I97" s="347">
        <f t="shared" si="27"/>
        <v>27</v>
      </c>
    </row>
    <row r="98" spans="1:9" ht="15" customHeight="1" x14ac:dyDescent="0.25">
      <c r="A98" s="100" t="s">
        <v>235</v>
      </c>
      <c r="B98" s="515"/>
      <c r="C98" s="114" t="s">
        <v>237</v>
      </c>
      <c r="D98" s="115"/>
      <c r="E98" s="116"/>
      <c r="F98" s="54">
        <v>69</v>
      </c>
      <c r="G98" s="17"/>
      <c r="H98" s="60">
        <f t="shared" si="32"/>
        <v>0</v>
      </c>
      <c r="I98" s="347">
        <f t="shared" si="27"/>
        <v>27</v>
      </c>
    </row>
    <row r="99" spans="1:9" s="95" customFormat="1" ht="15.75" customHeight="1" x14ac:dyDescent="0.3">
      <c r="A99" s="331" t="s">
        <v>446</v>
      </c>
      <c r="B99" s="332"/>
      <c r="C99" s="333"/>
      <c r="D99" s="333"/>
      <c r="E99" s="333"/>
      <c r="F99" s="334"/>
      <c r="G99" s="335"/>
      <c r="H99" s="336"/>
      <c r="I99" s="337">
        <v>27</v>
      </c>
    </row>
    <row r="100" spans="1:9" ht="15" customHeight="1" x14ac:dyDescent="0.25">
      <c r="A100" s="100" t="s">
        <v>170</v>
      </c>
      <c r="B100" s="132" t="s">
        <v>390</v>
      </c>
      <c r="C100" s="133"/>
      <c r="D100" s="133"/>
      <c r="E100" s="116"/>
      <c r="F100" s="55">
        <v>109</v>
      </c>
      <c r="G100" s="16"/>
      <c r="H100" s="64">
        <f>IF(G100&gt;0,F100*G100,0)</f>
        <v>0</v>
      </c>
      <c r="I100" s="347">
        <f>I99</f>
        <v>27</v>
      </c>
    </row>
    <row r="101" spans="1:9" ht="15" customHeight="1" x14ac:dyDescent="0.25">
      <c r="A101" s="100" t="s">
        <v>169</v>
      </c>
      <c r="B101" s="132" t="s">
        <v>391</v>
      </c>
      <c r="C101" s="133"/>
      <c r="D101" s="133"/>
      <c r="E101" s="116"/>
      <c r="F101" s="55">
        <v>159</v>
      </c>
      <c r="G101" s="16"/>
      <c r="H101" s="64">
        <f>IF(G101&gt;0,F101*G101,0)</f>
        <v>0</v>
      </c>
      <c r="I101" s="347">
        <f>I100</f>
        <v>27</v>
      </c>
    </row>
    <row r="102" spans="1:9" s="95" customFormat="1" ht="15.75" customHeight="1" x14ac:dyDescent="0.3">
      <c r="A102" s="331" t="s">
        <v>360</v>
      </c>
      <c r="B102" s="332"/>
      <c r="C102" s="333"/>
      <c r="D102" s="333"/>
      <c r="E102" s="333"/>
      <c r="F102" s="334"/>
      <c r="G102" s="335"/>
      <c r="H102" s="336"/>
      <c r="I102" s="337">
        <v>27</v>
      </c>
    </row>
    <row r="103" spans="1:9" ht="15" customHeight="1" x14ac:dyDescent="0.25">
      <c r="A103" s="100" t="s">
        <v>357</v>
      </c>
      <c r="B103" s="412" t="s">
        <v>361</v>
      </c>
      <c r="C103" s="413"/>
      <c r="D103" s="413"/>
      <c r="E103" s="414"/>
      <c r="F103" s="56">
        <v>179</v>
      </c>
      <c r="G103" s="16"/>
      <c r="H103" s="64">
        <f>IF(G103&gt;0,F103*G103,0)</f>
        <v>0</v>
      </c>
      <c r="I103" s="347">
        <f>I102</f>
        <v>27</v>
      </c>
    </row>
    <row r="104" spans="1:9" ht="15" customHeight="1" x14ac:dyDescent="0.25">
      <c r="A104" s="100" t="s">
        <v>187</v>
      </c>
      <c r="B104" s="502" t="s">
        <v>392</v>
      </c>
      <c r="C104" s="503"/>
      <c r="D104" s="503"/>
      <c r="E104" s="504"/>
      <c r="F104" s="62">
        <v>59</v>
      </c>
      <c r="G104" s="16"/>
      <c r="H104" s="64">
        <f>IF(G104&gt;0,F104*G104,0)</f>
        <v>0</v>
      </c>
      <c r="I104" s="347">
        <f>I103</f>
        <v>27</v>
      </c>
    </row>
    <row r="105" spans="1:9" s="95" customFormat="1" ht="15.75" customHeight="1" x14ac:dyDescent="0.3">
      <c r="A105" s="331" t="s">
        <v>377</v>
      </c>
      <c r="B105" s="332"/>
      <c r="C105" s="333"/>
      <c r="D105" s="333"/>
      <c r="E105" s="333"/>
      <c r="F105" s="334"/>
      <c r="G105" s="335"/>
      <c r="H105" s="336"/>
      <c r="I105" s="337">
        <v>28</v>
      </c>
    </row>
    <row r="106" spans="1:9" s="18" customFormat="1" ht="15" customHeight="1" x14ac:dyDescent="0.25">
      <c r="A106" s="180" t="s">
        <v>539</v>
      </c>
      <c r="B106" s="198" t="s">
        <v>561</v>
      </c>
      <c r="C106" s="318"/>
      <c r="D106" s="112" t="s">
        <v>598</v>
      </c>
      <c r="E106" s="186"/>
      <c r="F106" s="73">
        <v>49</v>
      </c>
      <c r="G106" s="16"/>
      <c r="H106" s="64">
        <f t="shared" ref="H106:H107" si="33">IF(G106&gt;0,F106*G106,0)</f>
        <v>0</v>
      </c>
      <c r="I106" s="347">
        <f t="shared" si="27"/>
        <v>28</v>
      </c>
    </row>
    <row r="107" spans="1:9" s="18" customFormat="1" ht="15" customHeight="1" x14ac:dyDescent="0.25">
      <c r="A107" s="180" t="s">
        <v>540</v>
      </c>
      <c r="B107" s="198" t="s">
        <v>541</v>
      </c>
      <c r="C107" s="318"/>
      <c r="D107" s="112" t="s">
        <v>598</v>
      </c>
      <c r="E107" s="186"/>
      <c r="F107" s="73">
        <v>49</v>
      </c>
      <c r="G107" s="16"/>
      <c r="H107" s="64">
        <f t="shared" si="33"/>
        <v>0</v>
      </c>
      <c r="I107" s="347">
        <f t="shared" si="27"/>
        <v>28</v>
      </c>
    </row>
    <row r="108" spans="1:9" s="18" customFormat="1" ht="15" customHeight="1" x14ac:dyDescent="0.25">
      <c r="A108" s="180" t="s">
        <v>559</v>
      </c>
      <c r="B108" s="307" t="s">
        <v>560</v>
      </c>
      <c r="C108" s="318"/>
      <c r="D108" s="112" t="s">
        <v>598</v>
      </c>
      <c r="E108" s="186"/>
      <c r="F108" s="73">
        <v>49</v>
      </c>
      <c r="G108" s="16"/>
      <c r="H108" s="64">
        <f t="shared" ref="H108:H109" si="34">IF(G108&gt;0,F108*G108,0)</f>
        <v>0</v>
      </c>
      <c r="I108" s="347">
        <f t="shared" si="27"/>
        <v>28</v>
      </c>
    </row>
    <row r="109" spans="1:9" ht="15" customHeight="1" x14ac:dyDescent="0.25">
      <c r="A109" s="99" t="s">
        <v>161</v>
      </c>
      <c r="B109" s="126" t="s">
        <v>87</v>
      </c>
      <c r="C109" s="122"/>
      <c r="D109" s="122"/>
      <c r="E109" s="123"/>
      <c r="F109" s="62">
        <v>99</v>
      </c>
      <c r="G109" s="17"/>
      <c r="H109" s="75">
        <f t="shared" si="34"/>
        <v>0</v>
      </c>
      <c r="I109" s="347">
        <f t="shared" si="27"/>
        <v>28</v>
      </c>
    </row>
    <row r="110" spans="1:9" s="95" customFormat="1" ht="15.75" customHeight="1" x14ac:dyDescent="0.3">
      <c r="A110" s="331" t="s">
        <v>110</v>
      </c>
      <c r="B110" s="332"/>
      <c r="C110" s="333"/>
      <c r="D110" s="333"/>
      <c r="E110" s="333"/>
      <c r="F110" s="334"/>
      <c r="G110" s="335"/>
      <c r="H110" s="336"/>
      <c r="I110" s="337">
        <v>29</v>
      </c>
    </row>
    <row r="111" spans="1:9" ht="15" customHeight="1" x14ac:dyDescent="0.25">
      <c r="A111" s="100" t="s">
        <v>176</v>
      </c>
      <c r="B111" s="502" t="s">
        <v>384</v>
      </c>
      <c r="C111" s="503"/>
      <c r="D111" s="503"/>
      <c r="E111" s="504"/>
      <c r="F111" s="56">
        <v>79</v>
      </c>
      <c r="G111" s="16"/>
      <c r="H111" s="64">
        <f t="shared" ref="H111:H113" si="35">IF(G111&gt;0,F111*G111,0)</f>
        <v>0</v>
      </c>
      <c r="I111" s="347">
        <f t="shared" ref="I111:I116" si="36">I110</f>
        <v>29</v>
      </c>
    </row>
    <row r="112" spans="1:9" ht="15" customHeight="1" x14ac:dyDescent="0.25">
      <c r="A112" s="100" t="s">
        <v>175</v>
      </c>
      <c r="B112" s="502" t="s">
        <v>385</v>
      </c>
      <c r="C112" s="503"/>
      <c r="D112" s="503"/>
      <c r="E112" s="504"/>
      <c r="F112" s="56">
        <v>79</v>
      </c>
      <c r="G112" s="16"/>
      <c r="H112" s="64">
        <f t="shared" si="35"/>
        <v>0</v>
      </c>
      <c r="I112" s="347">
        <f t="shared" si="36"/>
        <v>29</v>
      </c>
    </row>
    <row r="113" spans="1:9" ht="15" customHeight="1" x14ac:dyDescent="0.25">
      <c r="A113" s="100" t="s">
        <v>172</v>
      </c>
      <c r="B113" s="502" t="s">
        <v>386</v>
      </c>
      <c r="C113" s="503"/>
      <c r="D113" s="503"/>
      <c r="E113" s="504"/>
      <c r="F113" s="56">
        <v>199</v>
      </c>
      <c r="G113" s="16"/>
      <c r="H113" s="64">
        <f t="shared" si="35"/>
        <v>0</v>
      </c>
      <c r="I113" s="347">
        <f t="shared" si="36"/>
        <v>29</v>
      </c>
    </row>
    <row r="114" spans="1:9" ht="15" customHeight="1" x14ac:dyDescent="0.25">
      <c r="A114" s="100" t="s">
        <v>174</v>
      </c>
      <c r="B114" s="502" t="s">
        <v>387</v>
      </c>
      <c r="C114" s="503"/>
      <c r="D114" s="503"/>
      <c r="E114" s="504"/>
      <c r="F114" s="56">
        <v>79</v>
      </c>
      <c r="G114" s="16"/>
      <c r="H114" s="64">
        <f>IF(G114&gt;0,F114*G114,0)</f>
        <v>0</v>
      </c>
      <c r="I114" s="347">
        <f t="shared" si="36"/>
        <v>29</v>
      </c>
    </row>
    <row r="115" spans="1:9" ht="15" customHeight="1" x14ac:dyDescent="0.25">
      <c r="A115" s="100" t="s">
        <v>173</v>
      </c>
      <c r="B115" s="502" t="s">
        <v>388</v>
      </c>
      <c r="C115" s="503"/>
      <c r="D115" s="503"/>
      <c r="E115" s="504"/>
      <c r="F115" s="56">
        <v>199</v>
      </c>
      <c r="G115" s="16"/>
      <c r="H115" s="64">
        <f t="shared" ref="H115:H116" si="37">IF(G115&gt;0,F115*G115,0)</f>
        <v>0</v>
      </c>
      <c r="I115" s="347">
        <f t="shared" si="36"/>
        <v>29</v>
      </c>
    </row>
    <row r="116" spans="1:9" ht="15" customHeight="1" x14ac:dyDescent="0.25">
      <c r="A116" s="100" t="s">
        <v>177</v>
      </c>
      <c r="B116" s="412" t="s">
        <v>389</v>
      </c>
      <c r="C116" s="131" t="s">
        <v>67</v>
      </c>
      <c r="D116" s="131"/>
      <c r="E116" s="130"/>
      <c r="F116" s="56">
        <v>249</v>
      </c>
      <c r="G116" s="16"/>
      <c r="H116" s="64">
        <f t="shared" si="37"/>
        <v>0</v>
      </c>
      <c r="I116" s="347">
        <f t="shared" si="36"/>
        <v>29</v>
      </c>
    </row>
    <row r="117" spans="1:9" s="95" customFormat="1" ht="15.75" customHeight="1" x14ac:dyDescent="0.3">
      <c r="A117" s="331" t="s">
        <v>362</v>
      </c>
      <c r="B117" s="332"/>
      <c r="C117" s="333"/>
      <c r="D117" s="333"/>
      <c r="E117" s="333"/>
      <c r="F117" s="334"/>
      <c r="G117" s="335"/>
      <c r="H117" s="336"/>
      <c r="I117" s="337">
        <v>30</v>
      </c>
    </row>
    <row r="118" spans="1:9" s="18" customFormat="1" ht="15" customHeight="1" x14ac:dyDescent="0.25">
      <c r="A118" s="124" t="s">
        <v>56</v>
      </c>
      <c r="B118" s="307" t="s">
        <v>498</v>
      </c>
      <c r="C118" s="125"/>
      <c r="D118" s="112" t="s">
        <v>598</v>
      </c>
      <c r="E118" s="221"/>
      <c r="F118" s="73">
        <v>79</v>
      </c>
      <c r="G118" s="16"/>
      <c r="H118" s="75">
        <f t="shared" ref="H118" si="38">IF(G118&gt;0,F118*G118,0)</f>
        <v>0</v>
      </c>
      <c r="I118" s="347">
        <f t="shared" si="27"/>
        <v>30</v>
      </c>
    </row>
    <row r="119" spans="1:9" s="18" customFormat="1" ht="15" customHeight="1" x14ac:dyDescent="0.25">
      <c r="A119" s="124" t="s">
        <v>303</v>
      </c>
      <c r="B119" s="307" t="s">
        <v>316</v>
      </c>
      <c r="C119" s="125"/>
      <c r="D119" s="112" t="s">
        <v>598</v>
      </c>
      <c r="E119" s="221"/>
      <c r="F119" s="73">
        <v>49</v>
      </c>
      <c r="G119" s="16"/>
      <c r="H119" s="75">
        <f>IF(G119&gt;0,F119*G119,0)</f>
        <v>0</v>
      </c>
      <c r="I119" s="347">
        <f t="shared" si="27"/>
        <v>30</v>
      </c>
    </row>
    <row r="120" spans="1:9" ht="15" customHeight="1" x14ac:dyDescent="0.25">
      <c r="A120" s="100" t="s">
        <v>302</v>
      </c>
      <c r="B120" s="502" t="s">
        <v>315</v>
      </c>
      <c r="C120" s="503"/>
      <c r="D120" s="503"/>
      <c r="E120" s="504"/>
      <c r="F120" s="56">
        <v>119</v>
      </c>
      <c r="G120" s="16"/>
      <c r="H120" s="64">
        <f>IF(G120&gt;0,F120*G120,0)</f>
        <v>0</v>
      </c>
      <c r="I120" s="347">
        <v>31</v>
      </c>
    </row>
    <row r="121" spans="1:9" ht="15" customHeight="1" x14ac:dyDescent="0.25">
      <c r="A121" s="100" t="s">
        <v>499</v>
      </c>
      <c r="B121" s="502" t="s">
        <v>501</v>
      </c>
      <c r="C121" s="503"/>
      <c r="D121" s="503"/>
      <c r="E121" s="504"/>
      <c r="F121" s="56">
        <v>119</v>
      </c>
      <c r="G121" s="16"/>
      <c r="H121" s="64">
        <f>IF(G121&gt;0,F121*G121,0)</f>
        <v>0</v>
      </c>
      <c r="I121" s="347">
        <f t="shared" si="27"/>
        <v>31</v>
      </c>
    </row>
    <row r="122" spans="1:9" ht="15" customHeight="1" x14ac:dyDescent="0.25">
      <c r="A122" s="100" t="s">
        <v>500</v>
      </c>
      <c r="B122" s="502" t="s">
        <v>502</v>
      </c>
      <c r="C122" s="503"/>
      <c r="D122" s="503"/>
      <c r="E122" s="504"/>
      <c r="F122" s="56">
        <v>119</v>
      </c>
      <c r="G122" s="16"/>
      <c r="H122" s="64">
        <f>IF(G122&gt;0,F122*G122,0)</f>
        <v>0</v>
      </c>
      <c r="I122" s="347">
        <f t="shared" si="27"/>
        <v>31</v>
      </c>
    </row>
    <row r="123" spans="1:9" s="18" customFormat="1" ht="15" customHeight="1" x14ac:dyDescent="0.25">
      <c r="A123" s="180" t="s">
        <v>611</v>
      </c>
      <c r="B123" s="198" t="s">
        <v>612</v>
      </c>
      <c r="C123" s="125"/>
      <c r="D123" s="112" t="s">
        <v>613</v>
      </c>
      <c r="E123" s="423"/>
      <c r="F123" s="73">
        <v>69</v>
      </c>
      <c r="G123" s="16"/>
      <c r="H123" s="75">
        <f t="shared" ref="H123" si="39">IF(G123&gt;0,F123*G123,0)</f>
        <v>0</v>
      </c>
      <c r="I123" s="347">
        <f t="shared" si="27"/>
        <v>31</v>
      </c>
    </row>
    <row r="124" spans="1:9" s="95" customFormat="1" ht="15.75" customHeight="1" x14ac:dyDescent="0.3">
      <c r="A124" s="331" t="s">
        <v>552</v>
      </c>
      <c r="B124" s="332"/>
      <c r="C124" s="333"/>
      <c r="D124" s="333"/>
      <c r="E124" s="333"/>
      <c r="F124" s="334"/>
      <c r="G124" s="335"/>
      <c r="H124" s="336"/>
      <c r="I124" s="337">
        <v>32</v>
      </c>
    </row>
    <row r="125" spans="1:9" ht="15" customHeight="1" x14ac:dyDescent="0.25">
      <c r="A125" s="100" t="s">
        <v>171</v>
      </c>
      <c r="B125" s="502" t="s">
        <v>427</v>
      </c>
      <c r="C125" s="503"/>
      <c r="D125" s="503"/>
      <c r="E125" s="504"/>
      <c r="F125" s="56">
        <v>32</v>
      </c>
      <c r="G125" s="16"/>
      <c r="H125" s="64">
        <f t="shared" ref="H125:H127" si="40">IF(G125&gt;0,F125*G125,0)</f>
        <v>0</v>
      </c>
      <c r="I125" s="347">
        <f t="shared" ref="I125:I127" si="41">I124</f>
        <v>32</v>
      </c>
    </row>
    <row r="126" spans="1:9" s="18" customFormat="1" ht="15" customHeight="1" x14ac:dyDescent="0.25">
      <c r="A126" s="180" t="s">
        <v>563</v>
      </c>
      <c r="B126" s="198" t="s">
        <v>562</v>
      </c>
      <c r="C126" s="125"/>
      <c r="D126" s="112" t="s">
        <v>598</v>
      </c>
      <c r="E126" s="221"/>
      <c r="F126" s="73">
        <v>24</v>
      </c>
      <c r="G126" s="16"/>
      <c r="H126" s="75">
        <f t="shared" si="40"/>
        <v>0</v>
      </c>
      <c r="I126" s="347">
        <f t="shared" si="41"/>
        <v>32</v>
      </c>
    </row>
    <row r="127" spans="1:9" s="18" customFormat="1" ht="15" customHeight="1" x14ac:dyDescent="0.25">
      <c r="A127" s="180" t="s">
        <v>698</v>
      </c>
      <c r="B127" s="198" t="s">
        <v>699</v>
      </c>
      <c r="C127" s="125"/>
      <c r="D127" s="112" t="s">
        <v>598</v>
      </c>
      <c r="E127" s="221"/>
      <c r="F127" s="73">
        <v>24</v>
      </c>
      <c r="G127" s="16"/>
      <c r="H127" s="75">
        <f t="shared" si="40"/>
        <v>0</v>
      </c>
      <c r="I127" s="347">
        <f t="shared" si="41"/>
        <v>32</v>
      </c>
    </row>
    <row r="128" spans="1:9" s="95" customFormat="1" ht="15.75" customHeight="1" x14ac:dyDescent="0.3">
      <c r="A128" s="331" t="s">
        <v>259</v>
      </c>
      <c r="B128" s="332"/>
      <c r="C128" s="333"/>
      <c r="D128" s="333"/>
      <c r="E128" s="333"/>
      <c r="F128" s="334"/>
      <c r="G128" s="335"/>
      <c r="H128" s="336"/>
      <c r="I128" s="337">
        <v>32</v>
      </c>
    </row>
    <row r="129" spans="1:9" ht="15" customHeight="1" x14ac:dyDescent="0.25">
      <c r="A129" s="99" t="s">
        <v>260</v>
      </c>
      <c r="B129" s="105" t="s">
        <v>263</v>
      </c>
      <c r="C129" s="137"/>
      <c r="D129" s="138"/>
      <c r="E129" s="139"/>
      <c r="F129" s="53">
        <v>49</v>
      </c>
      <c r="G129" s="17"/>
      <c r="H129" s="64">
        <f t="shared" ref="H129:H130" si="42">IF(G129&gt;0,F129*G129,0)</f>
        <v>0</v>
      </c>
      <c r="I129" s="347">
        <f>I128</f>
        <v>32</v>
      </c>
    </row>
    <row r="130" spans="1:9" ht="15" customHeight="1" x14ac:dyDescent="0.25">
      <c r="A130" s="99" t="s">
        <v>261</v>
      </c>
      <c r="B130" s="105" t="s">
        <v>264</v>
      </c>
      <c r="C130" s="137"/>
      <c r="D130" s="127"/>
      <c r="E130" s="139"/>
      <c r="F130" s="53">
        <v>49</v>
      </c>
      <c r="G130" s="17"/>
      <c r="H130" s="64">
        <f t="shared" si="42"/>
        <v>0</v>
      </c>
      <c r="I130" s="347">
        <f t="shared" ref="I130" si="43">I129</f>
        <v>32</v>
      </c>
    </row>
    <row r="131" spans="1:9" s="95" customFormat="1" ht="15.75" customHeight="1" x14ac:dyDescent="0.3">
      <c r="A131" s="331" t="s">
        <v>564</v>
      </c>
      <c r="B131" s="332"/>
      <c r="C131" s="333"/>
      <c r="D131" s="333"/>
      <c r="E131" s="333"/>
      <c r="F131" s="334"/>
      <c r="G131" s="335"/>
      <c r="H131" s="336"/>
      <c r="I131" s="337">
        <v>33</v>
      </c>
    </row>
    <row r="132" spans="1:9" ht="15" customHeight="1" x14ac:dyDescent="0.25">
      <c r="A132" s="100" t="s">
        <v>304</v>
      </c>
      <c r="B132" s="502" t="s">
        <v>615</v>
      </c>
      <c r="C132" s="503"/>
      <c r="D132" s="503"/>
      <c r="E132" s="504"/>
      <c r="F132" s="62">
        <v>69</v>
      </c>
      <c r="G132" s="16"/>
      <c r="H132" s="64">
        <f t="shared" ref="H132:H136" si="44">IF(G132&gt;0,F132*G132,0)</f>
        <v>0</v>
      </c>
      <c r="I132" s="347">
        <f t="shared" ref="I132:I136" si="45">I131</f>
        <v>33</v>
      </c>
    </row>
    <row r="133" spans="1:9" ht="15" customHeight="1" x14ac:dyDescent="0.25">
      <c r="A133" s="100" t="s">
        <v>614</v>
      </c>
      <c r="B133" s="502" t="s">
        <v>616</v>
      </c>
      <c r="C133" s="503"/>
      <c r="D133" s="503"/>
      <c r="E133" s="504"/>
      <c r="F133" s="62">
        <v>69</v>
      </c>
      <c r="G133" s="16"/>
      <c r="H133" s="64">
        <f t="shared" si="44"/>
        <v>0</v>
      </c>
      <c r="I133" s="347">
        <f t="shared" si="45"/>
        <v>33</v>
      </c>
    </row>
    <row r="134" spans="1:9" ht="15" customHeight="1" x14ac:dyDescent="0.25">
      <c r="A134" s="100" t="s">
        <v>617</v>
      </c>
      <c r="B134" s="412" t="s">
        <v>618</v>
      </c>
      <c r="C134" s="413"/>
      <c r="D134" s="413"/>
      <c r="E134" s="414"/>
      <c r="F134" s="56">
        <v>59</v>
      </c>
      <c r="G134" s="16"/>
      <c r="H134" s="64">
        <f t="shared" si="44"/>
        <v>0</v>
      </c>
      <c r="I134" s="347">
        <f t="shared" si="45"/>
        <v>33</v>
      </c>
    </row>
    <row r="135" spans="1:9" ht="15" customHeight="1" x14ac:dyDescent="0.25">
      <c r="A135" s="100" t="s">
        <v>619</v>
      </c>
      <c r="B135" s="412" t="s">
        <v>620</v>
      </c>
      <c r="C135" s="413"/>
      <c r="D135" s="413"/>
      <c r="E135" s="414"/>
      <c r="F135" s="56">
        <v>65</v>
      </c>
      <c r="G135" s="16"/>
      <c r="H135" s="64">
        <f t="shared" si="44"/>
        <v>0</v>
      </c>
      <c r="I135" s="347">
        <f t="shared" si="45"/>
        <v>33</v>
      </c>
    </row>
    <row r="136" spans="1:9" ht="15" customHeight="1" x14ac:dyDescent="0.25">
      <c r="A136" s="129" t="s">
        <v>215</v>
      </c>
      <c r="B136" s="412" t="s">
        <v>2</v>
      </c>
      <c r="C136" s="128"/>
      <c r="D136" s="128"/>
      <c r="E136" s="130"/>
      <c r="F136" s="56">
        <v>99</v>
      </c>
      <c r="G136" s="16"/>
      <c r="H136" s="64">
        <f t="shared" si="44"/>
        <v>0</v>
      </c>
      <c r="I136" s="347">
        <f t="shared" si="45"/>
        <v>33</v>
      </c>
    </row>
    <row r="137" spans="1:9" s="95" customFormat="1" ht="15.75" customHeight="1" x14ac:dyDescent="0.3">
      <c r="A137" s="331" t="s">
        <v>223</v>
      </c>
      <c r="B137" s="332"/>
      <c r="C137" s="333"/>
      <c r="D137" s="333"/>
      <c r="E137" s="333"/>
      <c r="F137" s="334"/>
      <c r="G137" s="335"/>
      <c r="H137" s="336"/>
      <c r="I137" s="337">
        <v>34</v>
      </c>
    </row>
    <row r="138" spans="1:9" ht="15" customHeight="1" x14ac:dyDescent="0.25">
      <c r="A138" s="100" t="s">
        <v>621</v>
      </c>
      <c r="B138" s="132" t="s">
        <v>622</v>
      </c>
      <c r="C138" s="133"/>
      <c r="D138" s="133"/>
      <c r="E138" s="116"/>
      <c r="F138" s="55">
        <v>35</v>
      </c>
      <c r="G138" s="16"/>
      <c r="H138" s="64">
        <f t="shared" ref="H138:H144" si="46">IF(G138&gt;0,F138*G138,0)</f>
        <v>0</v>
      </c>
      <c r="I138" s="347">
        <f t="shared" ref="I138:I140" si="47">I137</f>
        <v>34</v>
      </c>
    </row>
    <row r="139" spans="1:9" ht="15" customHeight="1" x14ac:dyDescent="0.25">
      <c r="A139" s="100" t="s">
        <v>251</v>
      </c>
      <c r="B139" s="132" t="s">
        <v>250</v>
      </c>
      <c r="C139" s="133"/>
      <c r="D139" s="133"/>
      <c r="E139" s="116"/>
      <c r="F139" s="55">
        <v>45</v>
      </c>
      <c r="G139" s="16"/>
      <c r="H139" s="64">
        <f t="shared" si="46"/>
        <v>0</v>
      </c>
      <c r="I139" s="347">
        <f t="shared" si="47"/>
        <v>34</v>
      </c>
    </row>
    <row r="140" spans="1:9" ht="15" customHeight="1" x14ac:dyDescent="0.25">
      <c r="A140" s="100" t="s">
        <v>252</v>
      </c>
      <c r="B140" s="132" t="s">
        <v>258</v>
      </c>
      <c r="C140" s="133"/>
      <c r="D140" s="133"/>
      <c r="E140" s="116"/>
      <c r="F140" s="55">
        <v>25</v>
      </c>
      <c r="G140" s="16"/>
      <c r="H140" s="64">
        <f t="shared" si="46"/>
        <v>0</v>
      </c>
      <c r="I140" s="347">
        <f t="shared" si="47"/>
        <v>34</v>
      </c>
    </row>
    <row r="141" spans="1:9" ht="15" customHeight="1" x14ac:dyDescent="0.25">
      <c r="A141" s="99" t="s">
        <v>623</v>
      </c>
      <c r="B141" s="105" t="s">
        <v>624</v>
      </c>
      <c r="C141" s="137"/>
      <c r="D141" s="127"/>
      <c r="E141" s="139"/>
      <c r="F141" s="53">
        <v>32</v>
      </c>
      <c r="G141" s="17"/>
      <c r="H141" s="64">
        <f t="shared" si="46"/>
        <v>0</v>
      </c>
      <c r="I141" s="347">
        <f>I140</f>
        <v>34</v>
      </c>
    </row>
    <row r="142" spans="1:9" ht="15" customHeight="1" x14ac:dyDescent="0.25">
      <c r="A142" s="100" t="s">
        <v>350</v>
      </c>
      <c r="B142" s="132" t="s">
        <v>333</v>
      </c>
      <c r="C142" s="133"/>
      <c r="D142" s="133"/>
      <c r="E142" s="116"/>
      <c r="F142" s="55">
        <v>35</v>
      </c>
      <c r="G142" s="16"/>
      <c r="H142" s="64">
        <f t="shared" ref="H142" si="48">IF(G142&gt;0,F142*G142,0)</f>
        <v>0</v>
      </c>
      <c r="I142" s="347">
        <f>I141</f>
        <v>34</v>
      </c>
    </row>
    <row r="143" spans="1:9" ht="15" customHeight="1" x14ac:dyDescent="0.25">
      <c r="A143" s="99" t="s">
        <v>448</v>
      </c>
      <c r="B143" s="132" t="s">
        <v>565</v>
      </c>
      <c r="C143" s="137"/>
      <c r="D143" s="127"/>
      <c r="E143" s="139"/>
      <c r="F143" s="53">
        <v>119</v>
      </c>
      <c r="G143" s="17"/>
      <c r="H143" s="64">
        <f t="shared" si="46"/>
        <v>0</v>
      </c>
      <c r="I143" s="347">
        <f t="shared" ref="I143:I144" si="49">I142</f>
        <v>34</v>
      </c>
    </row>
    <row r="144" spans="1:9" s="18" customFormat="1" ht="15" customHeight="1" x14ac:dyDescent="0.25">
      <c r="A144" s="180" t="s">
        <v>265</v>
      </c>
      <c r="B144" s="198" t="s">
        <v>266</v>
      </c>
      <c r="C144" s="125"/>
      <c r="D144" s="112" t="s">
        <v>598</v>
      </c>
      <c r="E144" s="221"/>
      <c r="F144" s="73">
        <v>55</v>
      </c>
      <c r="G144" s="16"/>
      <c r="H144" s="75">
        <f t="shared" si="46"/>
        <v>0</v>
      </c>
      <c r="I144" s="347">
        <f t="shared" si="49"/>
        <v>34</v>
      </c>
    </row>
    <row r="145" spans="1:9" s="95" customFormat="1" ht="15.75" customHeight="1" x14ac:dyDescent="0.3">
      <c r="A145" s="331" t="s">
        <v>68</v>
      </c>
      <c r="B145" s="332"/>
      <c r="C145" s="333"/>
      <c r="D145" s="333"/>
      <c r="E145" s="333"/>
      <c r="F145" s="334"/>
      <c r="G145" s="335"/>
      <c r="H145" s="336"/>
      <c r="I145" s="337">
        <v>36</v>
      </c>
    </row>
    <row r="146" spans="1:9" ht="15" customHeight="1" x14ac:dyDescent="0.25">
      <c r="A146" s="100" t="s">
        <v>625</v>
      </c>
      <c r="B146" s="102" t="s">
        <v>626</v>
      </c>
      <c r="C146" s="103"/>
      <c r="D146" s="103"/>
      <c r="E146" s="104"/>
      <c r="F146" s="61">
        <v>79</v>
      </c>
      <c r="G146" s="16"/>
      <c r="H146" s="64">
        <f t="shared" ref="H146:H148" si="50">IF(G146&gt;0,F146*G146,0)</f>
        <v>0</v>
      </c>
      <c r="I146" s="347">
        <f t="shared" ref="I146:I152" si="51">I145</f>
        <v>36</v>
      </c>
    </row>
    <row r="147" spans="1:9" ht="15" customHeight="1" x14ac:dyDescent="0.25">
      <c r="A147" s="100" t="s">
        <v>627</v>
      </c>
      <c r="B147" s="132" t="s">
        <v>628</v>
      </c>
      <c r="C147" s="133"/>
      <c r="D147" s="133"/>
      <c r="E147" s="116"/>
      <c r="F147" s="55">
        <v>149</v>
      </c>
      <c r="G147" s="16"/>
      <c r="H147" s="64">
        <f t="shared" si="50"/>
        <v>0</v>
      </c>
      <c r="I147" s="347">
        <f t="shared" si="51"/>
        <v>36</v>
      </c>
    </row>
    <row r="148" spans="1:9" ht="15" customHeight="1" x14ac:dyDescent="0.25">
      <c r="A148" s="100" t="s">
        <v>629</v>
      </c>
      <c r="B148" s="132" t="s">
        <v>630</v>
      </c>
      <c r="C148" s="133"/>
      <c r="D148" s="133"/>
      <c r="E148" s="116"/>
      <c r="F148" s="55">
        <v>149</v>
      </c>
      <c r="G148" s="16"/>
      <c r="H148" s="64">
        <f t="shared" si="50"/>
        <v>0</v>
      </c>
      <c r="I148" s="347">
        <f t="shared" si="51"/>
        <v>36</v>
      </c>
    </row>
    <row r="149" spans="1:9" ht="15" customHeight="1" x14ac:dyDescent="0.25">
      <c r="A149" s="180" t="s">
        <v>566</v>
      </c>
      <c r="B149" s="316" t="s">
        <v>569</v>
      </c>
      <c r="C149" s="134"/>
      <c r="D149" s="134" t="s">
        <v>598</v>
      </c>
      <c r="E149" s="135"/>
      <c r="F149" s="74">
        <v>49</v>
      </c>
      <c r="G149" s="16"/>
      <c r="H149" s="64">
        <f>IF(G149&gt;0,F149*G149,0)</f>
        <v>0</v>
      </c>
      <c r="I149" s="347">
        <v>37</v>
      </c>
    </row>
    <row r="150" spans="1:9" ht="15" customHeight="1" x14ac:dyDescent="0.25">
      <c r="A150" s="180" t="s">
        <v>567</v>
      </c>
      <c r="B150" s="316" t="s">
        <v>568</v>
      </c>
      <c r="C150" s="134"/>
      <c r="D150" s="134" t="s">
        <v>598</v>
      </c>
      <c r="E150" s="135"/>
      <c r="F150" s="74">
        <v>49</v>
      </c>
      <c r="G150" s="16"/>
      <c r="H150" s="64">
        <f>IF(G150&gt;0,F150*G150,0)</f>
        <v>0</v>
      </c>
      <c r="I150" s="347">
        <f t="shared" si="51"/>
        <v>37</v>
      </c>
    </row>
    <row r="151" spans="1:9" ht="15" customHeight="1" x14ac:dyDescent="0.25">
      <c r="A151" s="100" t="s">
        <v>69</v>
      </c>
      <c r="B151" s="102" t="s">
        <v>57</v>
      </c>
      <c r="C151" s="103"/>
      <c r="D151" s="103"/>
      <c r="E151" s="104"/>
      <c r="F151" s="61">
        <v>39</v>
      </c>
      <c r="G151" s="16"/>
      <c r="H151" s="64">
        <f>IF(G151&gt;0,F151*G151,0)</f>
        <v>0</v>
      </c>
      <c r="I151" s="347">
        <f t="shared" si="51"/>
        <v>37</v>
      </c>
    </row>
    <row r="152" spans="1:9" ht="15" customHeight="1" x14ac:dyDescent="0.25">
      <c r="A152" s="100" t="s">
        <v>178</v>
      </c>
      <c r="B152" s="102" t="s">
        <v>631</v>
      </c>
      <c r="C152" s="103"/>
      <c r="D152" s="103"/>
      <c r="E152" s="104"/>
      <c r="F152" s="61">
        <v>269</v>
      </c>
      <c r="G152" s="16"/>
      <c r="H152" s="64">
        <f t="shared" ref="H152" si="52">IF(G152&gt;0,F152*G152,0)</f>
        <v>0</v>
      </c>
      <c r="I152" s="347">
        <f t="shared" si="51"/>
        <v>37</v>
      </c>
    </row>
    <row r="153" spans="1:9" s="95" customFormat="1" ht="15.75" customHeight="1" x14ac:dyDescent="0.3">
      <c r="A153" s="331" t="s">
        <v>241</v>
      </c>
      <c r="B153" s="332"/>
      <c r="C153" s="333"/>
      <c r="D153" s="333"/>
      <c r="E153" s="333"/>
      <c r="F153" s="334"/>
      <c r="G153" s="335"/>
      <c r="H153" s="336"/>
      <c r="I153" s="337">
        <v>38</v>
      </c>
    </row>
    <row r="154" spans="1:9" ht="15" customHeight="1" x14ac:dyDescent="0.25">
      <c r="A154" s="438" t="s">
        <v>632</v>
      </c>
      <c r="B154" s="439" t="s">
        <v>633</v>
      </c>
      <c r="C154" s="440"/>
      <c r="D154" s="441" t="s">
        <v>137</v>
      </c>
      <c r="E154" s="442"/>
      <c r="F154" s="443">
        <v>65</v>
      </c>
      <c r="G154" s="16"/>
      <c r="H154" s="64">
        <f t="shared" ref="H154:H158" si="53">IF(G154&gt;0,F154*G154,0)</f>
        <v>0</v>
      </c>
      <c r="I154" s="347">
        <f>I153</f>
        <v>38</v>
      </c>
    </row>
    <row r="155" spans="1:9" ht="15" customHeight="1" x14ac:dyDescent="0.25">
      <c r="A155" s="100" t="s">
        <v>634</v>
      </c>
      <c r="B155" s="132" t="s">
        <v>635</v>
      </c>
      <c r="C155" s="127"/>
      <c r="D155" s="133"/>
      <c r="E155" s="116"/>
      <c r="F155" s="55">
        <v>89</v>
      </c>
      <c r="G155" s="16"/>
      <c r="H155" s="64">
        <f t="shared" si="53"/>
        <v>0</v>
      </c>
      <c r="I155" s="347">
        <f t="shared" ref="I155:I157" si="54">I154</f>
        <v>38</v>
      </c>
    </row>
    <row r="156" spans="1:9" ht="15" customHeight="1" x14ac:dyDescent="0.25">
      <c r="A156" s="100" t="s">
        <v>253</v>
      </c>
      <c r="B156" s="173" t="s">
        <v>363</v>
      </c>
      <c r="C156" s="103"/>
      <c r="D156" s="103"/>
      <c r="E156" s="104"/>
      <c r="F156" s="61">
        <v>35</v>
      </c>
      <c r="G156" s="16"/>
      <c r="H156" s="64">
        <f t="shared" si="53"/>
        <v>0</v>
      </c>
      <c r="I156" s="347">
        <f t="shared" si="54"/>
        <v>38</v>
      </c>
    </row>
    <row r="157" spans="1:9" ht="15" customHeight="1" x14ac:dyDescent="0.25">
      <c r="A157" s="124" t="s">
        <v>529</v>
      </c>
      <c r="B157" s="316" t="s">
        <v>636</v>
      </c>
      <c r="C157" s="308"/>
      <c r="D157" s="134" t="s">
        <v>297</v>
      </c>
      <c r="E157" s="135"/>
      <c r="F157" s="74">
        <v>55</v>
      </c>
      <c r="G157" s="16"/>
      <c r="H157" s="64">
        <f t="shared" si="53"/>
        <v>0</v>
      </c>
      <c r="I157" s="347">
        <f t="shared" si="54"/>
        <v>38</v>
      </c>
    </row>
    <row r="158" spans="1:9" ht="15" customHeight="1" x14ac:dyDescent="0.25">
      <c r="A158" s="180" t="s">
        <v>639</v>
      </c>
      <c r="B158" s="316" t="s">
        <v>640</v>
      </c>
      <c r="C158" s="308"/>
      <c r="D158" s="134" t="s">
        <v>600</v>
      </c>
      <c r="E158" s="135"/>
      <c r="F158" s="74">
        <v>119</v>
      </c>
      <c r="G158" s="16"/>
      <c r="H158" s="64">
        <f t="shared" si="53"/>
        <v>0</v>
      </c>
      <c r="I158" s="347">
        <v>39</v>
      </c>
    </row>
    <row r="159" spans="1:9" ht="15" customHeight="1" x14ac:dyDescent="0.25">
      <c r="A159" s="180" t="s">
        <v>503</v>
      </c>
      <c r="B159" s="316" t="s">
        <v>637</v>
      </c>
      <c r="C159" s="308"/>
      <c r="D159" s="134" t="s">
        <v>598</v>
      </c>
      <c r="E159" s="135"/>
      <c r="F159" s="74">
        <v>69</v>
      </c>
      <c r="G159" s="16"/>
      <c r="H159" s="64">
        <f>IF(G159&gt;0,F159*G159,0)</f>
        <v>0</v>
      </c>
      <c r="I159" s="347">
        <f t="shared" ref="I159:I160" si="55">I158</f>
        <v>39</v>
      </c>
    </row>
    <row r="160" spans="1:9" ht="15" customHeight="1" x14ac:dyDescent="0.25">
      <c r="A160" s="124" t="s">
        <v>531</v>
      </c>
      <c r="B160" s="198" t="s">
        <v>638</v>
      </c>
      <c r="C160" s="308"/>
      <c r="D160" s="134" t="s">
        <v>297</v>
      </c>
      <c r="E160" s="135"/>
      <c r="F160" s="74">
        <v>79</v>
      </c>
      <c r="G160" s="16"/>
      <c r="H160" s="64">
        <f t="shared" ref="H160" si="56">IF(G160&gt;0,F160*G160,0)</f>
        <v>0</v>
      </c>
      <c r="I160" s="347">
        <f t="shared" si="55"/>
        <v>39</v>
      </c>
    </row>
    <row r="161" spans="1:9" s="95" customFormat="1" ht="15.75" customHeight="1" x14ac:dyDescent="0.3">
      <c r="A161" s="331" t="s">
        <v>271</v>
      </c>
      <c r="B161" s="332"/>
      <c r="C161" s="333"/>
      <c r="D161" s="333"/>
      <c r="E161" s="333"/>
      <c r="F161" s="334"/>
      <c r="G161" s="335"/>
      <c r="H161" s="336"/>
      <c r="I161" s="337">
        <v>40</v>
      </c>
    </row>
    <row r="162" spans="1:9" ht="15" customHeight="1" x14ac:dyDescent="0.25">
      <c r="A162" s="100" t="s">
        <v>369</v>
      </c>
      <c r="B162" s="173" t="s">
        <v>380</v>
      </c>
      <c r="C162" s="103"/>
      <c r="D162" s="103"/>
      <c r="E162" s="104"/>
      <c r="F162" s="61">
        <v>115</v>
      </c>
      <c r="G162" s="16"/>
      <c r="H162" s="64">
        <f t="shared" ref="H162:H164" si="57">IF(G162&gt;0,F162*G162,0)</f>
        <v>0</v>
      </c>
      <c r="I162" s="347">
        <f t="shared" ref="I162:I168" si="58">I161</f>
        <v>40</v>
      </c>
    </row>
    <row r="163" spans="1:9" ht="15" customHeight="1" x14ac:dyDescent="0.25">
      <c r="A163" s="100" t="s">
        <v>272</v>
      </c>
      <c r="B163" s="173" t="s">
        <v>370</v>
      </c>
      <c r="C163" s="103"/>
      <c r="D163" s="103"/>
      <c r="E163" s="104"/>
      <c r="F163" s="61">
        <v>149</v>
      </c>
      <c r="G163" s="16"/>
      <c r="H163" s="64">
        <f t="shared" si="57"/>
        <v>0</v>
      </c>
      <c r="I163" s="347">
        <f t="shared" si="58"/>
        <v>40</v>
      </c>
    </row>
    <row r="164" spans="1:9" ht="15" customHeight="1" x14ac:dyDescent="0.25">
      <c r="A164" s="136" t="s">
        <v>273</v>
      </c>
      <c r="B164" s="102" t="s">
        <v>371</v>
      </c>
      <c r="C164" s="103"/>
      <c r="D164" s="103"/>
      <c r="E164" s="104"/>
      <c r="F164" s="55">
        <v>229</v>
      </c>
      <c r="G164" s="16"/>
      <c r="H164" s="64">
        <f t="shared" si="57"/>
        <v>0</v>
      </c>
      <c r="I164" s="347">
        <f t="shared" si="58"/>
        <v>40</v>
      </c>
    </row>
    <row r="165" spans="1:9" ht="15" customHeight="1" x14ac:dyDescent="0.25">
      <c r="A165" s="136" t="s">
        <v>275</v>
      </c>
      <c r="B165" s="102" t="s">
        <v>284</v>
      </c>
      <c r="C165" s="103"/>
      <c r="D165" s="103"/>
      <c r="E165" s="104"/>
      <c r="F165" s="55">
        <v>219</v>
      </c>
      <c r="G165" s="16"/>
      <c r="H165" s="64">
        <f>IF(G165&gt;0,F165*G165,0)</f>
        <v>0</v>
      </c>
      <c r="I165" s="347">
        <f t="shared" si="58"/>
        <v>40</v>
      </c>
    </row>
    <row r="166" spans="1:9" ht="15" customHeight="1" x14ac:dyDescent="0.25">
      <c r="A166" s="136" t="s">
        <v>274</v>
      </c>
      <c r="B166" s="102" t="s">
        <v>283</v>
      </c>
      <c r="C166" s="103"/>
      <c r="D166" s="103"/>
      <c r="E166" s="104"/>
      <c r="F166" s="55">
        <v>189</v>
      </c>
      <c r="G166" s="16"/>
      <c r="H166" s="64">
        <f t="shared" ref="H166:H168" si="59">IF(G166&gt;0,F166*G166,0)</f>
        <v>0</v>
      </c>
      <c r="I166" s="347">
        <f t="shared" si="58"/>
        <v>40</v>
      </c>
    </row>
    <row r="167" spans="1:9" ht="15" customHeight="1" x14ac:dyDescent="0.25">
      <c r="A167" s="136" t="s">
        <v>277</v>
      </c>
      <c r="B167" s="102" t="s">
        <v>381</v>
      </c>
      <c r="C167" s="103"/>
      <c r="D167" s="103"/>
      <c r="E167" s="104"/>
      <c r="F167" s="55">
        <v>269</v>
      </c>
      <c r="G167" s="16"/>
      <c r="H167" s="64">
        <f t="shared" ref="H167" si="60">IF(G167&gt;0,F167*G167,0)</f>
        <v>0</v>
      </c>
      <c r="I167" s="347">
        <f t="shared" si="58"/>
        <v>40</v>
      </c>
    </row>
    <row r="168" spans="1:9" ht="15" customHeight="1" x14ac:dyDescent="0.25">
      <c r="A168" s="136" t="s">
        <v>276</v>
      </c>
      <c r="B168" s="102" t="s">
        <v>285</v>
      </c>
      <c r="C168" s="103"/>
      <c r="D168" s="103"/>
      <c r="E168" s="104"/>
      <c r="F168" s="55">
        <v>259</v>
      </c>
      <c r="G168" s="16"/>
      <c r="H168" s="64">
        <f t="shared" si="59"/>
        <v>0</v>
      </c>
      <c r="I168" s="347">
        <f t="shared" si="58"/>
        <v>40</v>
      </c>
    </row>
    <row r="169" spans="1:9" s="95" customFormat="1" ht="15.75" customHeight="1" thickBot="1" x14ac:dyDescent="0.35">
      <c r="A169" s="331" t="s">
        <v>641</v>
      </c>
      <c r="B169" s="332"/>
      <c r="C169" s="333"/>
      <c r="D169" s="333"/>
      <c r="E169" s="333"/>
      <c r="F169" s="334"/>
      <c r="G169" s="335"/>
      <c r="H169" s="336"/>
      <c r="I169" s="337">
        <v>41</v>
      </c>
    </row>
    <row r="170" spans="1:9" ht="15" customHeight="1" thickTop="1" x14ac:dyDescent="0.25">
      <c r="A170" s="162" t="s">
        <v>180</v>
      </c>
      <c r="B170" s="496" t="s">
        <v>19</v>
      </c>
      <c r="C170" s="163" t="s">
        <v>86</v>
      </c>
      <c r="D170" s="163"/>
      <c r="E170" s="164"/>
      <c r="F170" s="63">
        <v>39</v>
      </c>
      <c r="G170" s="41"/>
      <c r="H170" s="233">
        <f t="shared" ref="H170:H182" si="61">IF(G170&gt;0,F170*G170,0)</f>
        <v>0</v>
      </c>
      <c r="I170" s="347">
        <f t="shared" ref="I170:I176" si="62">I169</f>
        <v>41</v>
      </c>
    </row>
    <row r="171" spans="1:9" ht="15" customHeight="1" x14ac:dyDescent="0.25">
      <c r="A171" s="150" t="s">
        <v>179</v>
      </c>
      <c r="B171" s="497"/>
      <c r="C171" s="165" t="s">
        <v>133</v>
      </c>
      <c r="D171" s="165"/>
      <c r="E171" s="166"/>
      <c r="F171" s="54">
        <v>39</v>
      </c>
      <c r="G171" s="17"/>
      <c r="H171" s="60">
        <f t="shared" si="61"/>
        <v>0</v>
      </c>
      <c r="I171" s="347">
        <f t="shared" si="62"/>
        <v>41</v>
      </c>
    </row>
    <row r="172" spans="1:9" ht="15" customHeight="1" x14ac:dyDescent="0.25">
      <c r="A172" s="150" t="s">
        <v>238</v>
      </c>
      <c r="B172" s="497"/>
      <c r="C172" s="165" t="s">
        <v>254</v>
      </c>
      <c r="D172" s="165"/>
      <c r="E172" s="166"/>
      <c r="F172" s="54">
        <v>39</v>
      </c>
      <c r="G172" s="17"/>
      <c r="H172" s="60">
        <f t="shared" si="61"/>
        <v>0</v>
      </c>
      <c r="I172" s="347">
        <f t="shared" si="62"/>
        <v>41</v>
      </c>
    </row>
    <row r="173" spans="1:9" ht="15" customHeight="1" thickBot="1" x14ac:dyDescent="0.3">
      <c r="A173" s="292" t="s">
        <v>76</v>
      </c>
      <c r="B173" s="498"/>
      <c r="C173" s="293" t="s">
        <v>490</v>
      </c>
      <c r="D173" s="294"/>
      <c r="E173" s="295"/>
      <c r="F173" s="317">
        <v>39</v>
      </c>
      <c r="G173" s="40"/>
      <c r="H173" s="317">
        <f t="shared" si="61"/>
        <v>0</v>
      </c>
      <c r="I173" s="347">
        <f t="shared" si="62"/>
        <v>41</v>
      </c>
    </row>
    <row r="174" spans="1:9" ht="15" customHeight="1" thickTop="1" x14ac:dyDescent="0.25">
      <c r="A174" s="100" t="s">
        <v>292</v>
      </c>
      <c r="B174" s="105" t="s">
        <v>305</v>
      </c>
      <c r="C174" s="168"/>
      <c r="D174" s="146"/>
      <c r="E174" s="143"/>
      <c r="F174" s="57">
        <v>14</v>
      </c>
      <c r="G174" s="16"/>
      <c r="H174" s="64">
        <f t="shared" si="61"/>
        <v>0</v>
      </c>
      <c r="I174" s="347">
        <f t="shared" si="62"/>
        <v>41</v>
      </c>
    </row>
    <row r="175" spans="1:9" s="5" customFormat="1" ht="15" customHeight="1" x14ac:dyDescent="0.25">
      <c r="A175" s="100" t="s">
        <v>181</v>
      </c>
      <c r="B175" s="499" t="s">
        <v>16</v>
      </c>
      <c r="C175" s="500"/>
      <c r="D175" s="500"/>
      <c r="E175" s="501"/>
      <c r="F175" s="57">
        <v>65</v>
      </c>
      <c r="G175" s="16"/>
      <c r="H175" s="64">
        <f t="shared" si="61"/>
        <v>0</v>
      </c>
      <c r="I175" s="347">
        <f t="shared" si="62"/>
        <v>41</v>
      </c>
    </row>
    <row r="176" spans="1:9" ht="15" customHeight="1" x14ac:dyDescent="0.25">
      <c r="A176" s="444" t="s">
        <v>642</v>
      </c>
      <c r="B176" s="445" t="s">
        <v>643</v>
      </c>
      <c r="C176" s="440"/>
      <c r="D176" s="441" t="s">
        <v>137</v>
      </c>
      <c r="E176" s="442"/>
      <c r="F176" s="443">
        <v>46</v>
      </c>
      <c r="G176" s="16"/>
      <c r="H176" s="64">
        <f t="shared" si="61"/>
        <v>0</v>
      </c>
      <c r="I176" s="347">
        <f t="shared" si="62"/>
        <v>41</v>
      </c>
    </row>
    <row r="177" spans="1:9" s="5" customFormat="1" ht="15" customHeight="1" x14ac:dyDescent="0.25">
      <c r="A177" s="100" t="s">
        <v>242</v>
      </c>
      <c r="B177" s="499" t="s">
        <v>10</v>
      </c>
      <c r="C177" s="500" t="s">
        <v>137</v>
      </c>
      <c r="D177" s="500"/>
      <c r="E177" s="501"/>
      <c r="F177" s="57">
        <v>89</v>
      </c>
      <c r="G177" s="16"/>
      <c r="H177" s="64">
        <f t="shared" si="61"/>
        <v>0</v>
      </c>
      <c r="I177" s="347">
        <v>42</v>
      </c>
    </row>
    <row r="178" spans="1:9" s="5" customFormat="1" ht="15" customHeight="1" x14ac:dyDescent="0.25">
      <c r="A178" s="100" t="s">
        <v>184</v>
      </c>
      <c r="B178" s="499" t="s">
        <v>11</v>
      </c>
      <c r="C178" s="500"/>
      <c r="D178" s="500"/>
      <c r="E178" s="501"/>
      <c r="F178" s="57">
        <v>35</v>
      </c>
      <c r="G178" s="16"/>
      <c r="H178" s="64">
        <f t="shared" si="61"/>
        <v>0</v>
      </c>
      <c r="I178" s="347">
        <f t="shared" ref="I178:I187" si="63">I177</f>
        <v>42</v>
      </c>
    </row>
    <row r="179" spans="1:9" s="5" customFormat="1" ht="15" customHeight="1" x14ac:dyDescent="0.25">
      <c r="A179" s="99" t="s">
        <v>182</v>
      </c>
      <c r="B179" s="415" t="s">
        <v>12</v>
      </c>
      <c r="C179" s="144"/>
      <c r="D179" s="144"/>
      <c r="E179" s="145"/>
      <c r="F179" s="60">
        <v>25</v>
      </c>
      <c r="G179" s="17"/>
      <c r="H179" s="75">
        <f t="shared" si="61"/>
        <v>0</v>
      </c>
      <c r="I179" s="347">
        <f t="shared" si="63"/>
        <v>42</v>
      </c>
    </row>
    <row r="180" spans="1:9" s="5" customFormat="1" ht="15" customHeight="1" x14ac:dyDescent="0.25">
      <c r="A180" s="100" t="s">
        <v>183</v>
      </c>
      <c r="B180" s="140" t="s">
        <v>13</v>
      </c>
      <c r="C180" s="141"/>
      <c r="D180" s="142"/>
      <c r="E180" s="143"/>
      <c r="F180" s="55">
        <v>35</v>
      </c>
      <c r="G180" s="16"/>
      <c r="H180" s="64">
        <f t="shared" si="61"/>
        <v>0</v>
      </c>
      <c r="I180" s="347">
        <f t="shared" si="63"/>
        <v>42</v>
      </c>
    </row>
    <row r="181" spans="1:9" ht="15" customHeight="1" x14ac:dyDescent="0.25">
      <c r="A181" s="100" t="s">
        <v>185</v>
      </c>
      <c r="B181" s="105" t="s">
        <v>14</v>
      </c>
      <c r="C181" s="146"/>
      <c r="D181" s="146"/>
      <c r="E181" s="143"/>
      <c r="F181" s="57">
        <v>19</v>
      </c>
      <c r="G181" s="16"/>
      <c r="H181" s="64">
        <f t="shared" si="61"/>
        <v>0</v>
      </c>
      <c r="I181" s="347">
        <f t="shared" si="63"/>
        <v>42</v>
      </c>
    </row>
    <row r="182" spans="1:9" s="5" customFormat="1" ht="15" customHeight="1" thickBot="1" x14ac:dyDescent="0.3">
      <c r="A182" s="100" t="s">
        <v>186</v>
      </c>
      <c r="B182" s="499" t="s">
        <v>15</v>
      </c>
      <c r="C182" s="500"/>
      <c r="D182" s="500"/>
      <c r="E182" s="501"/>
      <c r="F182" s="57">
        <v>19</v>
      </c>
      <c r="G182" s="16"/>
      <c r="H182" s="64">
        <f t="shared" si="61"/>
        <v>0</v>
      </c>
      <c r="I182" s="347">
        <f t="shared" si="63"/>
        <v>42</v>
      </c>
    </row>
    <row r="183" spans="1:9" s="5" customFormat="1" ht="15" customHeight="1" thickTop="1" x14ac:dyDescent="0.25">
      <c r="A183" s="147" t="s">
        <v>205</v>
      </c>
      <c r="B183" s="484" t="s">
        <v>18</v>
      </c>
      <c r="C183" s="485"/>
      <c r="D183" s="148"/>
      <c r="E183" s="149" t="s">
        <v>468</v>
      </c>
      <c r="F183" s="490">
        <v>29</v>
      </c>
      <c r="G183" s="41"/>
      <c r="H183" s="493">
        <f>SUM(G183:G186)*F183</f>
        <v>0</v>
      </c>
      <c r="I183" s="347">
        <f t="shared" si="63"/>
        <v>42</v>
      </c>
    </row>
    <row r="184" spans="1:9" s="5" customFormat="1" ht="15" customHeight="1" x14ac:dyDescent="0.25">
      <c r="A184" s="150" t="s">
        <v>206</v>
      </c>
      <c r="B184" s="486" t="s">
        <v>216</v>
      </c>
      <c r="C184" s="487"/>
      <c r="D184" s="151"/>
      <c r="E184" s="152" t="s">
        <v>467</v>
      </c>
      <c r="F184" s="491"/>
      <c r="G184" s="17"/>
      <c r="H184" s="494">
        <f>IF(G184&gt;0,F184*G184,0)</f>
        <v>0</v>
      </c>
      <c r="I184" s="347">
        <f t="shared" si="63"/>
        <v>42</v>
      </c>
    </row>
    <row r="185" spans="1:9" s="5" customFormat="1" ht="15" customHeight="1" x14ac:dyDescent="0.25">
      <c r="A185" s="153" t="s">
        <v>207</v>
      </c>
      <c r="B185" s="486" t="s">
        <v>217</v>
      </c>
      <c r="C185" s="487"/>
      <c r="D185" s="115"/>
      <c r="E185" s="152" t="s">
        <v>466</v>
      </c>
      <c r="F185" s="491"/>
      <c r="G185" s="17"/>
      <c r="H185" s="494">
        <f>IF(G185&gt;0,F185*G185,0)</f>
        <v>0</v>
      </c>
      <c r="I185" s="347">
        <f t="shared" si="63"/>
        <v>42</v>
      </c>
    </row>
    <row r="186" spans="1:9" s="5" customFormat="1" ht="15" customHeight="1" thickBot="1" x14ac:dyDescent="0.3">
      <c r="A186" s="154" t="s">
        <v>208</v>
      </c>
      <c r="B186" s="488" t="s">
        <v>218</v>
      </c>
      <c r="C186" s="489"/>
      <c r="D186" s="155"/>
      <c r="E186" s="156" t="s">
        <v>465</v>
      </c>
      <c r="F186" s="492"/>
      <c r="G186" s="40"/>
      <c r="H186" s="495">
        <f>IF(G186&gt;0,F186*G186,0)</f>
        <v>0</v>
      </c>
      <c r="I186" s="347">
        <f t="shared" si="63"/>
        <v>42</v>
      </c>
    </row>
    <row r="187" spans="1:9" ht="15" customHeight="1" thickTop="1" thickBot="1" x14ac:dyDescent="0.3">
      <c r="A187" s="234" t="s">
        <v>229</v>
      </c>
      <c r="B187" s="235" t="s">
        <v>17</v>
      </c>
      <c r="C187" s="236"/>
      <c r="D187" s="237"/>
      <c r="E187" s="238"/>
      <c r="F187" s="239">
        <v>69</v>
      </c>
      <c r="G187" s="201"/>
      <c r="H187" s="202">
        <f t="shared" ref="H187:H204" si="64">IF(G187&gt;0,F187*G187,0)</f>
        <v>0</v>
      </c>
      <c r="I187" s="347">
        <f t="shared" si="63"/>
        <v>42</v>
      </c>
    </row>
    <row r="188" spans="1:9" ht="15" customHeight="1" thickTop="1" x14ac:dyDescent="0.25">
      <c r="A188" s="157" t="s">
        <v>70</v>
      </c>
      <c r="B188" s="158" t="s">
        <v>73</v>
      </c>
      <c r="C188" s="159"/>
      <c r="D188" s="160"/>
      <c r="E188" s="161"/>
      <c r="F188" s="72">
        <v>69</v>
      </c>
      <c r="G188" s="16"/>
      <c r="H188" s="64">
        <f t="shared" si="64"/>
        <v>0</v>
      </c>
      <c r="I188" s="347">
        <v>43</v>
      </c>
    </row>
    <row r="189" spans="1:9" ht="15" customHeight="1" x14ac:dyDescent="0.25">
      <c r="A189" s="157" t="s">
        <v>71</v>
      </c>
      <c r="B189" s="158" t="s">
        <v>74</v>
      </c>
      <c r="C189" s="159"/>
      <c r="D189" s="160"/>
      <c r="E189" s="161"/>
      <c r="F189" s="72">
        <v>69</v>
      </c>
      <c r="G189" s="16"/>
      <c r="H189" s="64">
        <f t="shared" si="64"/>
        <v>0</v>
      </c>
      <c r="I189" s="347">
        <f t="shared" ref="I189:I196" si="65">I188</f>
        <v>43</v>
      </c>
    </row>
    <row r="190" spans="1:9" ht="15" customHeight="1" x14ac:dyDescent="0.25">
      <c r="A190" s="157" t="s">
        <v>72</v>
      </c>
      <c r="B190" s="158" t="s">
        <v>75</v>
      </c>
      <c r="C190" s="159"/>
      <c r="D190" s="160"/>
      <c r="E190" s="161"/>
      <c r="F190" s="72">
        <v>69</v>
      </c>
      <c r="G190" s="16"/>
      <c r="H190" s="64">
        <f t="shared" si="64"/>
        <v>0</v>
      </c>
      <c r="I190" s="347">
        <f t="shared" si="65"/>
        <v>43</v>
      </c>
    </row>
    <row r="191" spans="1:9" ht="15" customHeight="1" thickBot="1" x14ac:dyDescent="0.3">
      <c r="A191" s="234" t="s">
        <v>351</v>
      </c>
      <c r="B191" s="235" t="s">
        <v>323</v>
      </c>
      <c r="C191" s="236"/>
      <c r="D191" s="237"/>
      <c r="E191" s="238"/>
      <c r="F191" s="239">
        <v>69</v>
      </c>
      <c r="G191" s="201"/>
      <c r="H191" s="202">
        <f t="shared" si="64"/>
        <v>0</v>
      </c>
      <c r="I191" s="347">
        <f t="shared" si="65"/>
        <v>43</v>
      </c>
    </row>
    <row r="192" spans="1:9" ht="15" customHeight="1" thickTop="1" x14ac:dyDescent="0.25">
      <c r="A192" s="180" t="s">
        <v>464</v>
      </c>
      <c r="B192" s="480" t="s">
        <v>644</v>
      </c>
      <c r="C192" s="481"/>
      <c r="D192" s="134"/>
      <c r="E192" s="290" t="s">
        <v>469</v>
      </c>
      <c r="F192" s="74">
        <v>42</v>
      </c>
      <c r="G192" s="16"/>
      <c r="H192" s="64">
        <f t="shared" si="64"/>
        <v>0</v>
      </c>
      <c r="I192" s="347">
        <f t="shared" si="65"/>
        <v>43</v>
      </c>
    </row>
    <row r="193" spans="1:9" ht="15" customHeight="1" x14ac:dyDescent="0.25">
      <c r="A193" s="180" t="s">
        <v>471</v>
      </c>
      <c r="B193" s="482"/>
      <c r="C193" s="483"/>
      <c r="D193" s="134"/>
      <c r="E193" s="291" t="s">
        <v>470</v>
      </c>
      <c r="F193" s="74">
        <v>42</v>
      </c>
      <c r="G193" s="16"/>
      <c r="H193" s="64">
        <f t="shared" si="64"/>
        <v>0</v>
      </c>
      <c r="I193" s="347">
        <f t="shared" si="65"/>
        <v>43</v>
      </c>
    </row>
    <row r="194" spans="1:9" ht="15" customHeight="1" x14ac:dyDescent="0.25">
      <c r="A194" s="180" t="s">
        <v>472</v>
      </c>
      <c r="B194" s="480" t="s">
        <v>645</v>
      </c>
      <c r="C194" s="481"/>
      <c r="D194" s="134"/>
      <c r="E194" s="290" t="s">
        <v>469</v>
      </c>
      <c r="F194" s="74">
        <v>49</v>
      </c>
      <c r="G194" s="16"/>
      <c r="H194" s="64">
        <f t="shared" si="64"/>
        <v>0</v>
      </c>
      <c r="I194" s="347">
        <f t="shared" si="65"/>
        <v>43</v>
      </c>
    </row>
    <row r="195" spans="1:9" ht="15" customHeight="1" x14ac:dyDescent="0.25">
      <c r="A195" s="180" t="s">
        <v>473</v>
      </c>
      <c r="B195" s="482"/>
      <c r="C195" s="483"/>
      <c r="D195" s="134"/>
      <c r="E195" s="291" t="s">
        <v>470</v>
      </c>
      <c r="F195" s="74">
        <v>49</v>
      </c>
      <c r="G195" s="16"/>
      <c r="H195" s="64">
        <f t="shared" si="64"/>
        <v>0</v>
      </c>
      <c r="I195" s="347">
        <f t="shared" si="65"/>
        <v>43</v>
      </c>
    </row>
    <row r="196" spans="1:9" ht="15" customHeight="1" thickBot="1" x14ac:dyDescent="0.3">
      <c r="A196" s="349" t="s">
        <v>463</v>
      </c>
      <c r="B196" s="350" t="s">
        <v>489</v>
      </c>
      <c r="C196" s="351"/>
      <c r="D196" s="351" t="s">
        <v>598</v>
      </c>
      <c r="E196" s="352"/>
      <c r="F196" s="353">
        <v>39</v>
      </c>
      <c r="G196" s="201"/>
      <c r="H196" s="202">
        <f t="shared" si="64"/>
        <v>0</v>
      </c>
      <c r="I196" s="347">
        <f t="shared" si="65"/>
        <v>43</v>
      </c>
    </row>
    <row r="197" spans="1:9" ht="15" customHeight="1" thickTop="1" x14ac:dyDescent="0.25">
      <c r="A197" s="100" t="s">
        <v>504</v>
      </c>
      <c r="B197" s="105" t="s">
        <v>506</v>
      </c>
      <c r="C197" s="168"/>
      <c r="D197" s="146"/>
      <c r="E197" s="143"/>
      <c r="F197" s="57">
        <v>69</v>
      </c>
      <c r="G197" s="16"/>
      <c r="H197" s="64">
        <f t="shared" si="64"/>
        <v>0</v>
      </c>
      <c r="I197" s="347">
        <v>44</v>
      </c>
    </row>
    <row r="198" spans="1:9" ht="15" customHeight="1" x14ac:dyDescent="0.25">
      <c r="A198" s="180" t="s">
        <v>646</v>
      </c>
      <c r="B198" s="316" t="s">
        <v>649</v>
      </c>
      <c r="C198" s="134"/>
      <c r="D198" s="134" t="s">
        <v>650</v>
      </c>
      <c r="E198" s="167"/>
      <c r="F198" s="74">
        <v>111</v>
      </c>
      <c r="G198" s="16"/>
      <c r="H198" s="64">
        <f t="shared" si="64"/>
        <v>0</v>
      </c>
      <c r="I198" s="347">
        <f t="shared" ref="I198:I204" si="66">I197</f>
        <v>44</v>
      </c>
    </row>
    <row r="199" spans="1:9" ht="15" customHeight="1" x14ac:dyDescent="0.25">
      <c r="A199" s="100" t="s">
        <v>505</v>
      </c>
      <c r="B199" s="105" t="s">
        <v>507</v>
      </c>
      <c r="C199" s="168"/>
      <c r="D199" s="146"/>
      <c r="E199" s="143"/>
      <c r="F199" s="57">
        <v>69</v>
      </c>
      <c r="G199" s="16"/>
      <c r="H199" s="64">
        <f t="shared" si="64"/>
        <v>0</v>
      </c>
      <c r="I199" s="347">
        <f t="shared" si="66"/>
        <v>44</v>
      </c>
    </row>
    <row r="200" spans="1:9" ht="15" customHeight="1" x14ac:dyDescent="0.25">
      <c r="A200" s="180" t="s">
        <v>647</v>
      </c>
      <c r="B200" s="316" t="s">
        <v>648</v>
      </c>
      <c r="C200" s="134"/>
      <c r="D200" s="134" t="s">
        <v>650</v>
      </c>
      <c r="E200" s="167"/>
      <c r="F200" s="74">
        <v>111</v>
      </c>
      <c r="G200" s="16"/>
      <c r="H200" s="64">
        <f t="shared" si="64"/>
        <v>0</v>
      </c>
      <c r="I200" s="347">
        <f t="shared" si="66"/>
        <v>44</v>
      </c>
    </row>
    <row r="201" spans="1:9" ht="15" customHeight="1" x14ac:dyDescent="0.25">
      <c r="A201" s="100" t="s">
        <v>188</v>
      </c>
      <c r="B201" s="105" t="s">
        <v>20</v>
      </c>
      <c r="C201" s="168" t="s">
        <v>230</v>
      </c>
      <c r="D201" s="146"/>
      <c r="E201" s="143"/>
      <c r="F201" s="57">
        <v>179</v>
      </c>
      <c r="G201" s="16"/>
      <c r="H201" s="64">
        <f t="shared" si="64"/>
        <v>0</v>
      </c>
      <c r="I201" s="347">
        <f t="shared" si="66"/>
        <v>44</v>
      </c>
    </row>
    <row r="202" spans="1:9" s="5" customFormat="1" ht="15" customHeight="1" x14ac:dyDescent="0.25">
      <c r="A202" s="99" t="s">
        <v>231</v>
      </c>
      <c r="B202" s="477" t="s">
        <v>651</v>
      </c>
      <c r="C202" s="478"/>
      <c r="D202" s="478"/>
      <c r="E202" s="479" t="s">
        <v>137</v>
      </c>
      <c r="F202" s="60">
        <v>99</v>
      </c>
      <c r="G202" s="17"/>
      <c r="H202" s="75">
        <f t="shared" si="64"/>
        <v>0</v>
      </c>
      <c r="I202" s="347">
        <f t="shared" si="66"/>
        <v>44</v>
      </c>
    </row>
    <row r="203" spans="1:9" s="5" customFormat="1" ht="15" customHeight="1" x14ac:dyDescent="0.25">
      <c r="A203" s="99" t="s">
        <v>528</v>
      </c>
      <c r="B203" s="477" t="s">
        <v>652</v>
      </c>
      <c r="C203" s="478"/>
      <c r="D203" s="478"/>
      <c r="E203" s="479"/>
      <c r="F203" s="60">
        <v>59</v>
      </c>
      <c r="G203" s="17"/>
      <c r="H203" s="75">
        <f t="shared" si="64"/>
        <v>0</v>
      </c>
      <c r="I203" s="347">
        <f t="shared" si="66"/>
        <v>44</v>
      </c>
    </row>
    <row r="204" spans="1:9" s="5" customFormat="1" ht="15" customHeight="1" x14ac:dyDescent="0.25">
      <c r="A204" s="99" t="s">
        <v>530</v>
      </c>
      <c r="B204" s="477" t="s">
        <v>653</v>
      </c>
      <c r="C204" s="478"/>
      <c r="D204" s="478"/>
      <c r="E204" s="479"/>
      <c r="F204" s="60">
        <v>69</v>
      </c>
      <c r="G204" s="17"/>
      <c r="H204" s="75">
        <f t="shared" si="64"/>
        <v>0</v>
      </c>
      <c r="I204" s="347">
        <f t="shared" si="66"/>
        <v>44</v>
      </c>
    </row>
    <row r="205" spans="1:9" s="95" customFormat="1" ht="15.75" customHeight="1" x14ac:dyDescent="0.3">
      <c r="A205" s="331" t="s">
        <v>546</v>
      </c>
      <c r="B205" s="332"/>
      <c r="C205" s="333"/>
      <c r="D205" s="333"/>
      <c r="E205" s="333"/>
      <c r="F205" s="334"/>
      <c r="G205" s="335"/>
      <c r="H205" s="336"/>
      <c r="I205" s="337">
        <v>45</v>
      </c>
    </row>
    <row r="206" spans="1:9" s="5" customFormat="1" ht="15" customHeight="1" x14ac:dyDescent="0.25">
      <c r="A206" s="99" t="s">
        <v>547</v>
      </c>
      <c r="B206" s="477" t="s">
        <v>570</v>
      </c>
      <c r="C206" s="478"/>
      <c r="D206" s="478"/>
      <c r="E206" s="479"/>
      <c r="F206" s="60">
        <v>19</v>
      </c>
      <c r="G206" s="17"/>
      <c r="H206" s="75">
        <f>IF(G206&gt;0,F206*G206,0)</f>
        <v>0</v>
      </c>
      <c r="I206" s="347">
        <f>I205</f>
        <v>45</v>
      </c>
    </row>
    <row r="207" spans="1:9" s="5" customFormat="1" ht="15" customHeight="1" x14ac:dyDescent="0.25">
      <c r="A207" s="99" t="s">
        <v>548</v>
      </c>
      <c r="B207" s="477" t="s">
        <v>571</v>
      </c>
      <c r="C207" s="478"/>
      <c r="D207" s="478"/>
      <c r="E207" s="479"/>
      <c r="F207" s="60">
        <v>119</v>
      </c>
      <c r="G207" s="17"/>
      <c r="H207" s="75">
        <f t="shared" ref="H207:H208" si="67">IF(G207&gt;0,F207*G207,0)</f>
        <v>0</v>
      </c>
      <c r="I207" s="347">
        <f t="shared" ref="I207:I208" si="68">I206</f>
        <v>45</v>
      </c>
    </row>
    <row r="208" spans="1:9" s="5" customFormat="1" ht="15" customHeight="1" x14ac:dyDescent="0.25">
      <c r="A208" s="99" t="s">
        <v>549</v>
      </c>
      <c r="B208" s="477" t="s">
        <v>572</v>
      </c>
      <c r="C208" s="478"/>
      <c r="D208" s="478"/>
      <c r="E208" s="479"/>
      <c r="F208" s="60">
        <v>190</v>
      </c>
      <c r="G208" s="17"/>
      <c r="H208" s="75">
        <f t="shared" si="67"/>
        <v>0</v>
      </c>
      <c r="I208" s="347">
        <f t="shared" si="68"/>
        <v>45</v>
      </c>
    </row>
    <row r="209" spans="1:9" s="5" customFormat="1" ht="15" customHeight="1" x14ac:dyDescent="0.25">
      <c r="A209" s="430"/>
      <c r="B209" s="431" t="s">
        <v>654</v>
      </c>
      <c r="C209" s="426"/>
      <c r="D209" s="426"/>
      <c r="E209" s="426"/>
      <c r="F209" s="427"/>
      <c r="G209" s="428"/>
      <c r="H209" s="427"/>
      <c r="I209" s="429"/>
    </row>
    <row r="210" spans="1:9" s="95" customFormat="1" ht="15.75" customHeight="1" x14ac:dyDescent="0.3">
      <c r="A210" s="331" t="s">
        <v>111</v>
      </c>
      <c r="B210" s="332"/>
      <c r="C210" s="333"/>
      <c r="D210" s="333"/>
      <c r="E210" s="333"/>
      <c r="F210" s="334"/>
      <c r="G210" s="335"/>
      <c r="H210" s="336"/>
      <c r="I210" s="337">
        <v>46</v>
      </c>
    </row>
    <row r="211" spans="1:9" ht="15" customHeight="1" x14ac:dyDescent="0.25">
      <c r="A211" s="180" t="s">
        <v>199</v>
      </c>
      <c r="B211" s="316" t="s">
        <v>226</v>
      </c>
      <c r="C211" s="134"/>
      <c r="D211" s="134" t="s">
        <v>138</v>
      </c>
      <c r="E211" s="167"/>
      <c r="F211" s="74">
        <v>84</v>
      </c>
      <c r="G211" s="16"/>
      <c r="H211" s="64">
        <f t="shared" ref="H211:H218" si="69">IF(G211&gt;0,F211*G211,0)</f>
        <v>0</v>
      </c>
      <c r="I211" s="347">
        <f t="shared" ref="I211:I276" si="70">I210</f>
        <v>46</v>
      </c>
    </row>
    <row r="212" spans="1:9" ht="15" customHeight="1" x14ac:dyDescent="0.25">
      <c r="A212" s="180" t="s">
        <v>198</v>
      </c>
      <c r="B212" s="316" t="s">
        <v>225</v>
      </c>
      <c r="C212" s="134"/>
      <c r="D212" s="134" t="s">
        <v>297</v>
      </c>
      <c r="E212" s="167"/>
      <c r="F212" s="74">
        <v>74</v>
      </c>
      <c r="G212" s="16"/>
      <c r="H212" s="64">
        <f t="shared" ref="H212" si="71">IF(G212&gt;0,F212*G212,0)</f>
        <v>0</v>
      </c>
      <c r="I212" s="347">
        <f t="shared" si="70"/>
        <v>46</v>
      </c>
    </row>
    <row r="213" spans="1:9" ht="15" customHeight="1" x14ac:dyDescent="0.25">
      <c r="A213" s="180" t="s">
        <v>200</v>
      </c>
      <c r="B213" s="316" t="s">
        <v>267</v>
      </c>
      <c r="C213" s="134"/>
      <c r="D213" s="134" t="s">
        <v>138</v>
      </c>
      <c r="E213" s="167"/>
      <c r="F213" s="74">
        <v>94</v>
      </c>
      <c r="G213" s="16"/>
      <c r="H213" s="64">
        <f t="shared" si="69"/>
        <v>0</v>
      </c>
      <c r="I213" s="347">
        <f t="shared" si="70"/>
        <v>46</v>
      </c>
    </row>
    <row r="214" spans="1:9" ht="15" customHeight="1" x14ac:dyDescent="0.25">
      <c r="A214" s="180" t="s">
        <v>197</v>
      </c>
      <c r="B214" s="316" t="s">
        <v>268</v>
      </c>
      <c r="C214" s="134"/>
      <c r="D214" s="134" t="s">
        <v>138</v>
      </c>
      <c r="E214" s="167"/>
      <c r="F214" s="74">
        <v>112</v>
      </c>
      <c r="G214" s="16"/>
      <c r="H214" s="64">
        <f>IF(G214&gt;0,F214*G214,0)</f>
        <v>0</v>
      </c>
      <c r="I214" s="347">
        <f t="shared" si="70"/>
        <v>46</v>
      </c>
    </row>
    <row r="215" spans="1:9" ht="15" customHeight="1" x14ac:dyDescent="0.25">
      <c r="A215" s="180" t="s">
        <v>243</v>
      </c>
      <c r="B215" s="316" t="s">
        <v>269</v>
      </c>
      <c r="C215" s="134"/>
      <c r="D215" s="134" t="s">
        <v>138</v>
      </c>
      <c r="E215" s="167"/>
      <c r="F215" s="74">
        <v>74</v>
      </c>
      <c r="G215" s="16"/>
      <c r="H215" s="64">
        <f>IF(G215&gt;0,F215*G215,0)</f>
        <v>0</v>
      </c>
      <c r="I215" s="347">
        <f t="shared" si="70"/>
        <v>46</v>
      </c>
    </row>
    <row r="216" spans="1:9" ht="15" customHeight="1" x14ac:dyDescent="0.25">
      <c r="A216" s="180" t="s">
        <v>449</v>
      </c>
      <c r="B216" s="316" t="s">
        <v>450</v>
      </c>
      <c r="C216" s="134"/>
      <c r="D216" s="134" t="s">
        <v>138</v>
      </c>
      <c r="E216" s="167"/>
      <c r="F216" s="74">
        <v>65</v>
      </c>
      <c r="G216" s="16"/>
      <c r="H216" s="64">
        <f t="shared" ref="H216:H217" si="72">IF(G216&gt;0,F216*G216,0)</f>
        <v>0</v>
      </c>
      <c r="I216" s="347">
        <f t="shared" si="70"/>
        <v>46</v>
      </c>
    </row>
    <row r="217" spans="1:9" ht="15" customHeight="1" x14ac:dyDescent="0.25">
      <c r="A217" s="180" t="s">
        <v>508</v>
      </c>
      <c r="B217" s="316" t="s">
        <v>509</v>
      </c>
      <c r="C217" s="134"/>
      <c r="D217" s="134" t="s">
        <v>600</v>
      </c>
      <c r="E217" s="167"/>
      <c r="F217" s="74">
        <v>56</v>
      </c>
      <c r="G217" s="16"/>
      <c r="H217" s="64">
        <f t="shared" si="72"/>
        <v>0</v>
      </c>
      <c r="I217" s="355">
        <v>47</v>
      </c>
    </row>
    <row r="218" spans="1:9" ht="15" customHeight="1" x14ac:dyDescent="0.25">
      <c r="A218" s="180" t="s">
        <v>202</v>
      </c>
      <c r="B218" s="316" t="s">
        <v>343</v>
      </c>
      <c r="C218" s="134"/>
      <c r="D218" s="134" t="s">
        <v>138</v>
      </c>
      <c r="E218" s="167"/>
      <c r="F218" s="74">
        <v>37</v>
      </c>
      <c r="G218" s="16"/>
      <c r="H218" s="64">
        <f t="shared" si="69"/>
        <v>0</v>
      </c>
      <c r="I218" s="347">
        <f t="shared" si="70"/>
        <v>47</v>
      </c>
    </row>
    <row r="219" spans="1:9" ht="15" customHeight="1" x14ac:dyDescent="0.25">
      <c r="A219" s="180" t="s">
        <v>201</v>
      </c>
      <c r="B219" s="316" t="s">
        <v>342</v>
      </c>
      <c r="C219" s="134"/>
      <c r="D219" s="134" t="s">
        <v>297</v>
      </c>
      <c r="E219" s="167"/>
      <c r="F219" s="74">
        <v>56</v>
      </c>
      <c r="G219" s="16"/>
      <c r="H219" s="64">
        <f t="shared" ref="H219:H220" si="73">IF(G219&gt;0,F219*G219,0)</f>
        <v>0</v>
      </c>
      <c r="I219" s="347">
        <f t="shared" si="70"/>
        <v>47</v>
      </c>
    </row>
    <row r="220" spans="1:9" ht="15" customHeight="1" x14ac:dyDescent="0.25">
      <c r="A220" s="180" t="s">
        <v>209</v>
      </c>
      <c r="B220" s="316" t="s">
        <v>341</v>
      </c>
      <c r="C220" s="134"/>
      <c r="D220" s="134" t="s">
        <v>297</v>
      </c>
      <c r="E220" s="167"/>
      <c r="F220" s="74">
        <v>56</v>
      </c>
      <c r="G220" s="16"/>
      <c r="H220" s="64">
        <f t="shared" si="73"/>
        <v>0</v>
      </c>
      <c r="I220" s="347">
        <f t="shared" si="70"/>
        <v>47</v>
      </c>
    </row>
    <row r="221" spans="1:9" ht="15" customHeight="1" x14ac:dyDescent="0.25">
      <c r="A221" s="180" t="s">
        <v>279</v>
      </c>
      <c r="B221" s="316" t="s">
        <v>326</v>
      </c>
      <c r="C221" s="134"/>
      <c r="D221" s="134" t="s">
        <v>138</v>
      </c>
      <c r="E221" s="167"/>
      <c r="F221" s="74">
        <v>65</v>
      </c>
      <c r="G221" s="16"/>
      <c r="H221" s="64">
        <f>IF(G221&gt;0,F221*G221,0)</f>
        <v>0</v>
      </c>
      <c r="I221" s="347">
        <f t="shared" si="70"/>
        <v>47</v>
      </c>
    </row>
    <row r="222" spans="1:9" ht="15" customHeight="1" x14ac:dyDescent="0.25">
      <c r="A222" s="180" t="s">
        <v>278</v>
      </c>
      <c r="B222" s="316" t="s">
        <v>573</v>
      </c>
      <c r="C222" s="134"/>
      <c r="D222" s="134" t="s">
        <v>138</v>
      </c>
      <c r="E222" s="167"/>
      <c r="F222" s="74">
        <v>65</v>
      </c>
      <c r="G222" s="16"/>
      <c r="H222" s="64">
        <f>IF(G222&gt;0,F222*G222,0)</f>
        <v>0</v>
      </c>
      <c r="I222" s="347">
        <f t="shared" si="70"/>
        <v>47</v>
      </c>
    </row>
    <row r="223" spans="1:9" ht="15" customHeight="1" x14ac:dyDescent="0.25">
      <c r="A223" s="124" t="s">
        <v>210</v>
      </c>
      <c r="B223" s="316" t="s">
        <v>340</v>
      </c>
      <c r="C223" s="134"/>
      <c r="D223" s="308" t="s">
        <v>297</v>
      </c>
      <c r="E223" s="167"/>
      <c r="F223" s="74">
        <v>52</v>
      </c>
      <c r="G223" s="16"/>
      <c r="H223" s="64">
        <f>IF(G223&gt;0,F223*G223,0)</f>
        <v>0</v>
      </c>
      <c r="I223" s="347">
        <v>48</v>
      </c>
    </row>
    <row r="224" spans="1:9" ht="15" customHeight="1" x14ac:dyDescent="0.25">
      <c r="A224" s="124" t="s">
        <v>262</v>
      </c>
      <c r="B224" s="316" t="s">
        <v>574</v>
      </c>
      <c r="C224" s="134"/>
      <c r="D224" s="134" t="s">
        <v>138</v>
      </c>
      <c r="E224" s="167"/>
      <c r="F224" s="74">
        <v>152</v>
      </c>
      <c r="G224" s="16"/>
      <c r="H224" s="64">
        <f t="shared" ref="H224:H225" si="74">IF(G224&gt;0,F224*G224,0)</f>
        <v>0</v>
      </c>
      <c r="I224" s="347">
        <f t="shared" ref="I224:I234" si="75">I223</f>
        <v>48</v>
      </c>
    </row>
    <row r="225" spans="1:9" ht="15" customHeight="1" x14ac:dyDescent="0.25">
      <c r="A225" s="124" t="s">
        <v>211</v>
      </c>
      <c r="B225" s="316" t="s">
        <v>575</v>
      </c>
      <c r="C225" s="134"/>
      <c r="D225" s="134" t="s">
        <v>138</v>
      </c>
      <c r="E225" s="167"/>
      <c r="F225" s="74">
        <v>76</v>
      </c>
      <c r="G225" s="16"/>
      <c r="H225" s="64">
        <f t="shared" si="74"/>
        <v>0</v>
      </c>
      <c r="I225" s="347">
        <f t="shared" si="75"/>
        <v>48</v>
      </c>
    </row>
    <row r="226" spans="1:9" ht="15" customHeight="1" x14ac:dyDescent="0.25">
      <c r="A226" s="124" t="s">
        <v>319</v>
      </c>
      <c r="B226" s="316" t="s">
        <v>421</v>
      </c>
      <c r="C226" s="134"/>
      <c r="D226" s="308" t="s">
        <v>297</v>
      </c>
      <c r="E226" s="167"/>
      <c r="F226" s="74">
        <v>169</v>
      </c>
      <c r="G226" s="16"/>
      <c r="H226" s="64">
        <f t="shared" ref="H226:H228" si="76">IF(G226&gt;0,F226*G226,0)</f>
        <v>0</v>
      </c>
      <c r="I226" s="347">
        <f t="shared" si="75"/>
        <v>48</v>
      </c>
    </row>
    <row r="227" spans="1:9" ht="15" customHeight="1" x14ac:dyDescent="0.25">
      <c r="A227" s="124" t="s">
        <v>245</v>
      </c>
      <c r="B227" s="316" t="s">
        <v>353</v>
      </c>
      <c r="C227" s="134"/>
      <c r="D227" s="308" t="s">
        <v>297</v>
      </c>
      <c r="E227" s="167"/>
      <c r="F227" s="74">
        <v>169</v>
      </c>
      <c r="G227" s="16"/>
      <c r="H227" s="64">
        <f t="shared" si="76"/>
        <v>0</v>
      </c>
      <c r="I227" s="347">
        <f t="shared" si="75"/>
        <v>48</v>
      </c>
    </row>
    <row r="228" spans="1:9" ht="15" customHeight="1" x14ac:dyDescent="0.25">
      <c r="A228" s="124" t="s">
        <v>280</v>
      </c>
      <c r="B228" s="316" t="s">
        <v>281</v>
      </c>
      <c r="C228" s="134"/>
      <c r="D228" s="134" t="s">
        <v>600</v>
      </c>
      <c r="E228" s="167"/>
      <c r="F228" s="74">
        <v>122</v>
      </c>
      <c r="G228" s="16"/>
      <c r="H228" s="64">
        <f t="shared" si="76"/>
        <v>0</v>
      </c>
      <c r="I228" s="347">
        <f t="shared" si="75"/>
        <v>48</v>
      </c>
    </row>
    <row r="229" spans="1:9" ht="15" customHeight="1" x14ac:dyDescent="0.25">
      <c r="A229" s="124" t="s">
        <v>352</v>
      </c>
      <c r="B229" s="316" t="s">
        <v>420</v>
      </c>
      <c r="C229" s="134"/>
      <c r="D229" s="308" t="s">
        <v>600</v>
      </c>
      <c r="E229" s="167"/>
      <c r="F229" s="74">
        <v>142</v>
      </c>
      <c r="G229" s="16"/>
      <c r="H229" s="64">
        <f t="shared" ref="H229:H248" si="77">IF(G229&gt;0,F229*G229,0)</f>
        <v>0</v>
      </c>
      <c r="I229" s="355">
        <v>49</v>
      </c>
    </row>
    <row r="230" spans="1:9" ht="15" customHeight="1" x14ac:dyDescent="0.25">
      <c r="A230" s="124" t="s">
        <v>48</v>
      </c>
      <c r="B230" s="316" t="s">
        <v>366</v>
      </c>
      <c r="C230" s="134"/>
      <c r="D230" s="134" t="s">
        <v>138</v>
      </c>
      <c r="E230" s="167"/>
      <c r="F230" s="74">
        <v>122</v>
      </c>
      <c r="G230" s="16"/>
      <c r="H230" s="64">
        <f t="shared" ref="H230:H231" si="78">IF(G230&gt;0,F230*G230,0)</f>
        <v>0</v>
      </c>
      <c r="I230" s="347">
        <f t="shared" si="75"/>
        <v>49</v>
      </c>
    </row>
    <row r="231" spans="1:9" ht="15" customHeight="1" x14ac:dyDescent="0.25">
      <c r="A231" s="124" t="s">
        <v>49</v>
      </c>
      <c r="B231" s="316" t="s">
        <v>364</v>
      </c>
      <c r="C231" s="134"/>
      <c r="D231" s="308" t="s">
        <v>297</v>
      </c>
      <c r="E231" s="167"/>
      <c r="F231" s="74">
        <v>94</v>
      </c>
      <c r="G231" s="16"/>
      <c r="H231" s="64">
        <f t="shared" si="78"/>
        <v>0</v>
      </c>
      <c r="I231" s="347">
        <f t="shared" si="75"/>
        <v>49</v>
      </c>
    </row>
    <row r="232" spans="1:9" ht="15" customHeight="1" x14ac:dyDescent="0.25">
      <c r="A232" s="124" t="s">
        <v>428</v>
      </c>
      <c r="B232" s="316" t="s">
        <v>429</v>
      </c>
      <c r="C232" s="134"/>
      <c r="D232" s="134" t="s">
        <v>138</v>
      </c>
      <c r="E232" s="167"/>
      <c r="F232" s="74">
        <v>169</v>
      </c>
      <c r="G232" s="16"/>
      <c r="H232" s="64">
        <f t="shared" si="77"/>
        <v>0</v>
      </c>
      <c r="I232" s="347">
        <f t="shared" si="75"/>
        <v>49</v>
      </c>
    </row>
    <row r="233" spans="1:9" ht="15" customHeight="1" x14ac:dyDescent="0.25">
      <c r="A233" s="124" t="s">
        <v>50</v>
      </c>
      <c r="B233" s="316" t="s">
        <v>367</v>
      </c>
      <c r="C233" s="134"/>
      <c r="D233" s="308" t="s">
        <v>600</v>
      </c>
      <c r="E233" s="167"/>
      <c r="F233" s="74">
        <v>122</v>
      </c>
      <c r="G233" s="16"/>
      <c r="H233" s="64">
        <f t="shared" si="77"/>
        <v>0</v>
      </c>
      <c r="I233" s="347">
        <f t="shared" si="75"/>
        <v>49</v>
      </c>
    </row>
    <row r="234" spans="1:9" ht="15" customHeight="1" x14ac:dyDescent="0.25">
      <c r="A234" s="124" t="s">
        <v>452</v>
      </c>
      <c r="B234" s="316" t="s">
        <v>478</v>
      </c>
      <c r="C234" s="134"/>
      <c r="D234" s="308" t="s">
        <v>600</v>
      </c>
      <c r="E234" s="167"/>
      <c r="F234" s="74">
        <v>142</v>
      </c>
      <c r="G234" s="16"/>
      <c r="H234" s="64">
        <f>IF(G234&gt;0,F234*G234,0)</f>
        <v>0</v>
      </c>
      <c r="I234" s="347">
        <f t="shared" si="75"/>
        <v>49</v>
      </c>
    </row>
    <row r="235" spans="1:9" ht="15" customHeight="1" x14ac:dyDescent="0.25">
      <c r="A235" s="124" t="s">
        <v>451</v>
      </c>
      <c r="B235" s="316" t="s">
        <v>479</v>
      </c>
      <c r="C235" s="134"/>
      <c r="D235" s="134" t="s">
        <v>138</v>
      </c>
      <c r="E235" s="167"/>
      <c r="F235" s="74">
        <v>172</v>
      </c>
      <c r="G235" s="16"/>
      <c r="H235" s="64">
        <f t="shared" si="77"/>
        <v>0</v>
      </c>
      <c r="I235" s="355">
        <v>50</v>
      </c>
    </row>
    <row r="236" spans="1:9" ht="15" customHeight="1" x14ac:dyDescent="0.25">
      <c r="A236" s="124" t="s">
        <v>474</v>
      </c>
      <c r="B236" s="316" t="s">
        <v>476</v>
      </c>
      <c r="C236" s="134"/>
      <c r="D236" s="134" t="s">
        <v>138</v>
      </c>
      <c r="E236" s="167"/>
      <c r="F236" s="74">
        <v>122</v>
      </c>
      <c r="G236" s="16"/>
      <c r="H236" s="64">
        <f t="shared" si="77"/>
        <v>0</v>
      </c>
      <c r="I236" s="347">
        <f t="shared" si="70"/>
        <v>50</v>
      </c>
    </row>
    <row r="237" spans="1:9" ht="15" customHeight="1" x14ac:dyDescent="0.25">
      <c r="A237" s="124" t="s">
        <v>475</v>
      </c>
      <c r="B237" s="316" t="s">
        <v>477</v>
      </c>
      <c r="C237" s="134"/>
      <c r="D237" s="308" t="s">
        <v>600</v>
      </c>
      <c r="E237" s="167"/>
      <c r="F237" s="74">
        <v>94</v>
      </c>
      <c r="G237" s="16"/>
      <c r="H237" s="64">
        <f t="shared" si="77"/>
        <v>0</v>
      </c>
      <c r="I237" s="347">
        <f t="shared" si="70"/>
        <v>50</v>
      </c>
    </row>
    <row r="238" spans="1:9" ht="15" customHeight="1" x14ac:dyDescent="0.25">
      <c r="A238" s="180" t="s">
        <v>655</v>
      </c>
      <c r="B238" s="316" t="s">
        <v>656</v>
      </c>
      <c r="C238" s="134"/>
      <c r="D238" s="308" t="s">
        <v>297</v>
      </c>
      <c r="E238" s="167"/>
      <c r="F238" s="74">
        <v>249</v>
      </c>
      <c r="G238" s="16"/>
      <c r="H238" s="64">
        <f t="shared" si="77"/>
        <v>0</v>
      </c>
      <c r="I238" s="347">
        <f t="shared" si="70"/>
        <v>50</v>
      </c>
    </row>
    <row r="239" spans="1:9" ht="15" customHeight="1" x14ac:dyDescent="0.25">
      <c r="A239" s="180" t="s">
        <v>51</v>
      </c>
      <c r="B239" s="316" t="s">
        <v>365</v>
      </c>
      <c r="C239" s="134"/>
      <c r="D239" s="134" t="s">
        <v>138</v>
      </c>
      <c r="E239" s="167"/>
      <c r="F239" s="74">
        <v>56</v>
      </c>
      <c r="G239" s="16"/>
      <c r="H239" s="64">
        <f t="shared" si="77"/>
        <v>0</v>
      </c>
      <c r="I239" s="347">
        <f t="shared" si="70"/>
        <v>50</v>
      </c>
    </row>
    <row r="240" spans="1:9" ht="15" customHeight="1" x14ac:dyDescent="0.25">
      <c r="A240" s="180" t="s">
        <v>328</v>
      </c>
      <c r="B240" s="316" t="s">
        <v>329</v>
      </c>
      <c r="C240" s="134"/>
      <c r="D240" s="308" t="s">
        <v>600</v>
      </c>
      <c r="E240" s="167"/>
      <c r="F240" s="74">
        <v>76</v>
      </c>
      <c r="G240" s="16"/>
      <c r="H240" s="64">
        <f t="shared" ref="H240" si="79">IF(G240&gt;0,F240*G240,0)</f>
        <v>0</v>
      </c>
      <c r="I240" s="347">
        <f t="shared" si="70"/>
        <v>50</v>
      </c>
    </row>
    <row r="241" spans="1:9" ht="15" customHeight="1" x14ac:dyDescent="0.25">
      <c r="A241" s="180" t="s">
        <v>244</v>
      </c>
      <c r="B241" s="316" t="s">
        <v>270</v>
      </c>
      <c r="C241" s="134"/>
      <c r="D241" s="134" t="s">
        <v>138</v>
      </c>
      <c r="E241" s="167"/>
      <c r="F241" s="74">
        <v>94</v>
      </c>
      <c r="G241" s="16"/>
      <c r="H241" s="64">
        <f>IF(G241&gt;0,F241*G241,0)</f>
        <v>0</v>
      </c>
      <c r="I241" s="355">
        <v>51</v>
      </c>
    </row>
    <row r="242" spans="1:9" ht="15" customHeight="1" x14ac:dyDescent="0.25">
      <c r="A242" s="124" t="s">
        <v>453</v>
      </c>
      <c r="B242" s="316" t="s">
        <v>454</v>
      </c>
      <c r="C242" s="134"/>
      <c r="D242" s="134" t="s">
        <v>138</v>
      </c>
      <c r="E242" s="167"/>
      <c r="F242" s="74">
        <v>109</v>
      </c>
      <c r="G242" s="16"/>
      <c r="H242" s="64">
        <f>IF(G242&gt;0,F242*G242,0)</f>
        <v>0</v>
      </c>
      <c r="I242" s="347">
        <v>51</v>
      </c>
    </row>
    <row r="243" spans="1:9" ht="15" customHeight="1" x14ac:dyDescent="0.25">
      <c r="A243" s="124" t="s">
        <v>354</v>
      </c>
      <c r="B243" s="316" t="s">
        <v>680</v>
      </c>
      <c r="C243" s="134"/>
      <c r="D243" s="134" t="s">
        <v>138</v>
      </c>
      <c r="E243" s="167"/>
      <c r="F243" s="74">
        <v>94</v>
      </c>
      <c r="G243" s="16"/>
      <c r="H243" s="64">
        <f t="shared" si="77"/>
        <v>0</v>
      </c>
      <c r="I243" s="347">
        <v>51</v>
      </c>
    </row>
    <row r="244" spans="1:9" ht="15" customHeight="1" x14ac:dyDescent="0.25">
      <c r="A244" s="124" t="s">
        <v>320</v>
      </c>
      <c r="B244" s="316" t="s">
        <v>60</v>
      </c>
      <c r="C244" s="134"/>
      <c r="D244" s="134"/>
      <c r="E244" s="135" t="s">
        <v>138</v>
      </c>
      <c r="F244" s="74">
        <v>74</v>
      </c>
      <c r="G244" s="16"/>
      <c r="H244" s="64">
        <f t="shared" si="77"/>
        <v>0</v>
      </c>
      <c r="I244" s="347">
        <v>51</v>
      </c>
    </row>
    <row r="245" spans="1:9" ht="15" customHeight="1" x14ac:dyDescent="0.25">
      <c r="A245" s="124" t="s">
        <v>321</v>
      </c>
      <c r="B245" s="316" t="s">
        <v>576</v>
      </c>
      <c r="C245" s="134"/>
      <c r="D245" s="308"/>
      <c r="E245" s="167" t="s">
        <v>657</v>
      </c>
      <c r="F245" s="74">
        <v>65</v>
      </c>
      <c r="G245" s="16"/>
      <c r="H245" s="64">
        <f t="shared" si="77"/>
        <v>0</v>
      </c>
      <c r="I245" s="347">
        <v>51</v>
      </c>
    </row>
    <row r="246" spans="1:9" ht="15" customHeight="1" x14ac:dyDescent="0.25">
      <c r="A246" s="124" t="s">
        <v>58</v>
      </c>
      <c r="B246" s="316" t="s">
        <v>59</v>
      </c>
      <c r="C246" s="134"/>
      <c r="D246" s="134"/>
      <c r="E246" s="135" t="s">
        <v>138</v>
      </c>
      <c r="F246" s="74">
        <v>94</v>
      </c>
      <c r="G246" s="16"/>
      <c r="H246" s="64">
        <f t="shared" ref="H246" si="80">IF(G246&gt;0,F246*G246,0)</f>
        <v>0</v>
      </c>
      <c r="I246" s="347">
        <v>51</v>
      </c>
    </row>
    <row r="247" spans="1:9" ht="15" customHeight="1" x14ac:dyDescent="0.25">
      <c r="A247" s="124" t="s">
        <v>512</v>
      </c>
      <c r="B247" s="316" t="s">
        <v>510</v>
      </c>
      <c r="C247" s="134"/>
      <c r="D247" s="134" t="s">
        <v>138</v>
      </c>
      <c r="E247" s="135"/>
      <c r="F247" s="74">
        <v>75</v>
      </c>
      <c r="G247" s="16"/>
      <c r="H247" s="64">
        <f t="shared" si="77"/>
        <v>0</v>
      </c>
      <c r="I247" s="355">
        <v>52</v>
      </c>
    </row>
    <row r="248" spans="1:9" ht="15" customHeight="1" x14ac:dyDescent="0.25">
      <c r="A248" s="124" t="s">
        <v>286</v>
      </c>
      <c r="B248" s="316" t="s">
        <v>511</v>
      </c>
      <c r="C248" s="134"/>
      <c r="D248" s="134" t="s">
        <v>297</v>
      </c>
      <c r="E248" s="135"/>
      <c r="F248" s="74">
        <v>62</v>
      </c>
      <c r="G248" s="16"/>
      <c r="H248" s="64">
        <f t="shared" si="77"/>
        <v>0</v>
      </c>
      <c r="I248" s="347">
        <f>I247</f>
        <v>52</v>
      </c>
    </row>
    <row r="249" spans="1:9" ht="15" customHeight="1" x14ac:dyDescent="0.25">
      <c r="A249" s="124" t="s">
        <v>287</v>
      </c>
      <c r="B249" s="316" t="s">
        <v>52</v>
      </c>
      <c r="C249" s="134"/>
      <c r="D249" s="134" t="s">
        <v>297</v>
      </c>
      <c r="E249" s="135"/>
      <c r="F249" s="74">
        <v>62</v>
      </c>
      <c r="G249" s="16"/>
      <c r="H249" s="64">
        <f t="shared" ref="H249:H256" si="81">IF(G249&gt;0,F249*G249,0)</f>
        <v>0</v>
      </c>
      <c r="I249" s="347">
        <f t="shared" ref="I249:I252" si="82">I248</f>
        <v>52</v>
      </c>
    </row>
    <row r="250" spans="1:9" ht="15" customHeight="1" x14ac:dyDescent="0.25">
      <c r="A250" s="124" t="s">
        <v>288</v>
      </c>
      <c r="B250" s="316" t="s">
        <v>53</v>
      </c>
      <c r="C250" s="134"/>
      <c r="D250" s="134" t="s">
        <v>297</v>
      </c>
      <c r="E250" s="135"/>
      <c r="F250" s="74">
        <v>62</v>
      </c>
      <c r="G250" s="16"/>
      <c r="H250" s="64">
        <f t="shared" si="81"/>
        <v>0</v>
      </c>
      <c r="I250" s="347">
        <f t="shared" si="82"/>
        <v>52</v>
      </c>
    </row>
    <row r="251" spans="1:9" ht="15" customHeight="1" x14ac:dyDescent="0.25">
      <c r="A251" s="124" t="s">
        <v>54</v>
      </c>
      <c r="B251" s="316" t="s">
        <v>544</v>
      </c>
      <c r="C251" s="134"/>
      <c r="D251" s="134" t="s">
        <v>138</v>
      </c>
      <c r="E251" s="135"/>
      <c r="F251" s="74">
        <v>75</v>
      </c>
      <c r="G251" s="16"/>
      <c r="H251" s="64">
        <f t="shared" si="81"/>
        <v>0</v>
      </c>
      <c r="I251" s="347">
        <f t="shared" si="82"/>
        <v>52</v>
      </c>
    </row>
    <row r="252" spans="1:9" ht="15" customHeight="1" x14ac:dyDescent="0.25">
      <c r="A252" s="124" t="s">
        <v>313</v>
      </c>
      <c r="B252" s="316" t="s">
        <v>55</v>
      </c>
      <c r="C252" s="134"/>
      <c r="D252" s="134" t="s">
        <v>138</v>
      </c>
      <c r="E252" s="135"/>
      <c r="F252" s="74">
        <v>72</v>
      </c>
      <c r="G252" s="16"/>
      <c r="H252" s="64">
        <f t="shared" ref="H252" si="83">IF(G252&gt;0,F252*G252,0)</f>
        <v>0</v>
      </c>
      <c r="I252" s="347">
        <f t="shared" si="82"/>
        <v>52</v>
      </c>
    </row>
    <row r="253" spans="1:9" ht="15" customHeight="1" x14ac:dyDescent="0.25">
      <c r="A253" s="124" t="s">
        <v>289</v>
      </c>
      <c r="B253" s="316" t="s">
        <v>545</v>
      </c>
      <c r="C253" s="134"/>
      <c r="D253" s="134" t="s">
        <v>138</v>
      </c>
      <c r="E253" s="135"/>
      <c r="F253" s="74">
        <v>72</v>
      </c>
      <c r="G253" s="16"/>
      <c r="H253" s="64">
        <f t="shared" si="81"/>
        <v>0</v>
      </c>
      <c r="I253" s="355">
        <v>53</v>
      </c>
    </row>
    <row r="254" spans="1:9" ht="15" customHeight="1" x14ac:dyDescent="0.25">
      <c r="A254" s="124" t="s">
        <v>312</v>
      </c>
      <c r="B254" s="316" t="s">
        <v>441</v>
      </c>
      <c r="C254" s="134"/>
      <c r="D254" s="134" t="s">
        <v>138</v>
      </c>
      <c r="E254" s="167"/>
      <c r="F254" s="74">
        <v>72</v>
      </c>
      <c r="G254" s="16"/>
      <c r="H254" s="64">
        <f t="shared" ref="H254:H255" si="84">IF(G254&gt;0,F254*G254,0)</f>
        <v>0</v>
      </c>
      <c r="I254" s="347">
        <f t="shared" si="70"/>
        <v>53</v>
      </c>
    </row>
    <row r="255" spans="1:9" ht="15" customHeight="1" x14ac:dyDescent="0.25">
      <c r="A255" s="124" t="s">
        <v>293</v>
      </c>
      <c r="B255" s="316" t="s">
        <v>294</v>
      </c>
      <c r="C255" s="134"/>
      <c r="D255" s="308" t="s">
        <v>297</v>
      </c>
      <c r="E255" s="167"/>
      <c r="F255" s="74">
        <v>56</v>
      </c>
      <c r="G255" s="16"/>
      <c r="H255" s="64">
        <f t="shared" si="84"/>
        <v>0</v>
      </c>
      <c r="I255" s="347">
        <f t="shared" si="70"/>
        <v>53</v>
      </c>
    </row>
    <row r="256" spans="1:9" ht="15" customHeight="1" x14ac:dyDescent="0.25">
      <c r="A256" s="124" t="s">
        <v>455</v>
      </c>
      <c r="B256" s="316" t="s">
        <v>456</v>
      </c>
      <c r="C256" s="134"/>
      <c r="D256" s="134" t="s">
        <v>138</v>
      </c>
      <c r="E256" s="167"/>
      <c r="F256" s="74">
        <v>65</v>
      </c>
      <c r="G256" s="16"/>
      <c r="H256" s="64">
        <f t="shared" si="81"/>
        <v>0</v>
      </c>
      <c r="I256" s="347">
        <f t="shared" si="70"/>
        <v>53</v>
      </c>
    </row>
    <row r="257" spans="1:9" ht="15" customHeight="1" x14ac:dyDescent="0.25">
      <c r="A257" s="124" t="s">
        <v>306</v>
      </c>
      <c r="B257" s="316" t="s">
        <v>309</v>
      </c>
      <c r="C257" s="134"/>
      <c r="D257" s="134" t="s">
        <v>138</v>
      </c>
      <c r="E257" s="167"/>
      <c r="F257" s="74">
        <v>75</v>
      </c>
      <c r="G257" s="16"/>
      <c r="H257" s="64">
        <f t="shared" ref="H257:H272" si="85">IF(G257&gt;0,F257*G257,0)</f>
        <v>0</v>
      </c>
      <c r="I257" s="347">
        <f t="shared" si="70"/>
        <v>53</v>
      </c>
    </row>
    <row r="258" spans="1:9" ht="15" customHeight="1" x14ac:dyDescent="0.25">
      <c r="A258" s="124" t="s">
        <v>307</v>
      </c>
      <c r="B258" s="316" t="s">
        <v>310</v>
      </c>
      <c r="C258" s="134"/>
      <c r="D258" s="308" t="s">
        <v>297</v>
      </c>
      <c r="E258" s="167"/>
      <c r="F258" s="74">
        <v>65</v>
      </c>
      <c r="G258" s="16"/>
      <c r="H258" s="64">
        <f t="shared" si="85"/>
        <v>0</v>
      </c>
      <c r="I258" s="347">
        <f t="shared" si="70"/>
        <v>53</v>
      </c>
    </row>
    <row r="259" spans="1:9" ht="15" customHeight="1" x14ac:dyDescent="0.25">
      <c r="A259" s="124" t="s">
        <v>308</v>
      </c>
      <c r="B259" s="316" t="s">
        <v>311</v>
      </c>
      <c r="C259" s="134"/>
      <c r="D259" s="308" t="s">
        <v>297</v>
      </c>
      <c r="E259" s="167"/>
      <c r="F259" s="74">
        <v>65</v>
      </c>
      <c r="G259" s="16"/>
      <c r="H259" s="64">
        <f t="shared" si="85"/>
        <v>0</v>
      </c>
      <c r="I259" s="347">
        <f t="shared" si="70"/>
        <v>53</v>
      </c>
    </row>
    <row r="260" spans="1:9" ht="15" customHeight="1" x14ac:dyDescent="0.25">
      <c r="A260" s="124" t="s">
        <v>430</v>
      </c>
      <c r="B260" s="316" t="s">
        <v>435</v>
      </c>
      <c r="C260" s="134"/>
      <c r="D260" s="134" t="s">
        <v>138</v>
      </c>
      <c r="E260" s="167"/>
      <c r="F260" s="74">
        <v>65</v>
      </c>
      <c r="G260" s="16"/>
      <c r="H260" s="64">
        <f t="shared" si="85"/>
        <v>0</v>
      </c>
      <c r="I260" s="355">
        <v>54</v>
      </c>
    </row>
    <row r="261" spans="1:9" ht="15" customHeight="1" x14ac:dyDescent="0.25">
      <c r="A261" s="124" t="s">
        <v>431</v>
      </c>
      <c r="B261" s="316" t="s">
        <v>436</v>
      </c>
      <c r="C261" s="134"/>
      <c r="D261" s="134" t="s">
        <v>297</v>
      </c>
      <c r="E261" s="167"/>
      <c r="F261" s="74">
        <v>52</v>
      </c>
      <c r="G261" s="16"/>
      <c r="H261" s="64">
        <f t="shared" si="85"/>
        <v>0</v>
      </c>
      <c r="I261" s="355">
        <f t="shared" si="70"/>
        <v>54</v>
      </c>
    </row>
    <row r="262" spans="1:9" ht="15" customHeight="1" x14ac:dyDescent="0.25">
      <c r="A262" s="124" t="s">
        <v>432</v>
      </c>
      <c r="B262" s="316" t="s">
        <v>437</v>
      </c>
      <c r="C262" s="134"/>
      <c r="D262" s="134" t="s">
        <v>138</v>
      </c>
      <c r="E262" s="167"/>
      <c r="F262" s="74">
        <v>65</v>
      </c>
      <c r="G262" s="16"/>
      <c r="H262" s="64">
        <f t="shared" si="85"/>
        <v>0</v>
      </c>
      <c r="I262" s="347">
        <f t="shared" si="70"/>
        <v>54</v>
      </c>
    </row>
    <row r="263" spans="1:9" ht="15" customHeight="1" x14ac:dyDescent="0.25">
      <c r="A263" s="124" t="s">
        <v>433</v>
      </c>
      <c r="B263" s="316" t="s">
        <v>434</v>
      </c>
      <c r="C263" s="134"/>
      <c r="D263" s="134" t="s">
        <v>138</v>
      </c>
      <c r="E263" s="167"/>
      <c r="F263" s="74">
        <v>65</v>
      </c>
      <c r="G263" s="16"/>
      <c r="H263" s="64">
        <f t="shared" si="85"/>
        <v>0</v>
      </c>
      <c r="I263" s="347">
        <f t="shared" si="70"/>
        <v>54</v>
      </c>
    </row>
    <row r="264" spans="1:9" ht="15" customHeight="1" x14ac:dyDescent="0.25">
      <c r="A264" s="180" t="s">
        <v>658</v>
      </c>
      <c r="B264" s="316" t="s">
        <v>659</v>
      </c>
      <c r="C264" s="134"/>
      <c r="D264" s="134" t="s">
        <v>297</v>
      </c>
      <c r="E264" s="167"/>
      <c r="F264" s="74">
        <v>52</v>
      </c>
      <c r="G264" s="16"/>
      <c r="H264" s="64">
        <f t="shared" si="85"/>
        <v>0</v>
      </c>
      <c r="I264" s="347">
        <f t="shared" si="70"/>
        <v>54</v>
      </c>
    </row>
    <row r="265" spans="1:9" ht="15" customHeight="1" x14ac:dyDescent="0.25">
      <c r="A265" s="124" t="s">
        <v>480</v>
      </c>
      <c r="B265" s="316" t="s">
        <v>481</v>
      </c>
      <c r="C265" s="134"/>
      <c r="D265" s="134" t="s">
        <v>138</v>
      </c>
      <c r="E265" s="167"/>
      <c r="F265" s="74">
        <v>65</v>
      </c>
      <c r="G265" s="16"/>
      <c r="H265" s="64">
        <f t="shared" ref="H265" si="86">IF(G265&gt;0,F265*G265,0)</f>
        <v>0</v>
      </c>
      <c r="I265" s="347">
        <f t="shared" si="70"/>
        <v>54</v>
      </c>
    </row>
    <row r="266" spans="1:9" ht="15" customHeight="1" x14ac:dyDescent="0.25">
      <c r="A266" s="124" t="s">
        <v>330</v>
      </c>
      <c r="B266" s="316" t="s">
        <v>660</v>
      </c>
      <c r="C266" s="134"/>
      <c r="D266" s="134" t="s">
        <v>138</v>
      </c>
      <c r="E266" s="167"/>
      <c r="F266" s="74">
        <v>43</v>
      </c>
      <c r="G266" s="16"/>
      <c r="H266" s="64">
        <f t="shared" si="85"/>
        <v>0</v>
      </c>
      <c r="I266" s="355">
        <v>55</v>
      </c>
    </row>
    <row r="267" spans="1:9" ht="15" customHeight="1" x14ac:dyDescent="0.25">
      <c r="A267" s="124" t="s">
        <v>356</v>
      </c>
      <c r="B267" s="316" t="s">
        <v>29</v>
      </c>
      <c r="C267" s="134"/>
      <c r="D267" s="134"/>
      <c r="E267" s="135" t="s">
        <v>138</v>
      </c>
      <c r="F267" s="74">
        <v>52</v>
      </c>
      <c r="G267" s="16"/>
      <c r="H267" s="64">
        <f t="shared" ref="H267" si="87">IF(G267&gt;0,F267*G267,0)</f>
        <v>0</v>
      </c>
      <c r="I267" s="347">
        <f t="shared" si="70"/>
        <v>55</v>
      </c>
    </row>
    <row r="268" spans="1:9" ht="15" customHeight="1" x14ac:dyDescent="0.25">
      <c r="A268" s="124" t="s">
        <v>322</v>
      </c>
      <c r="B268" s="316" t="s">
        <v>542</v>
      </c>
      <c r="C268" s="134"/>
      <c r="D268" s="134"/>
      <c r="E268" s="135" t="s">
        <v>138</v>
      </c>
      <c r="F268" s="74">
        <v>52</v>
      </c>
      <c r="G268" s="16"/>
      <c r="H268" s="64">
        <f t="shared" si="85"/>
        <v>0</v>
      </c>
      <c r="I268" s="347">
        <f t="shared" si="70"/>
        <v>55</v>
      </c>
    </row>
    <row r="269" spans="1:9" s="359" customFormat="1" ht="15" customHeight="1" x14ac:dyDescent="0.25">
      <c r="A269" s="356" t="s">
        <v>295</v>
      </c>
      <c r="B269" s="354" t="s">
        <v>577</v>
      </c>
      <c r="C269" s="357"/>
      <c r="D269" s="357"/>
      <c r="E269" s="135" t="s">
        <v>138</v>
      </c>
      <c r="F269" s="358">
        <v>84</v>
      </c>
      <c r="G269" s="16"/>
      <c r="H269" s="64">
        <f t="shared" si="85"/>
        <v>0</v>
      </c>
      <c r="I269" s="347">
        <f t="shared" si="70"/>
        <v>55</v>
      </c>
    </row>
    <row r="270" spans="1:9" s="359" customFormat="1" ht="15" customHeight="1" x14ac:dyDescent="0.25">
      <c r="A270" s="356" t="s">
        <v>355</v>
      </c>
      <c r="B270" s="354" t="s">
        <v>661</v>
      </c>
      <c r="C270" s="357"/>
      <c r="D270" s="357"/>
      <c r="E270" s="167" t="s">
        <v>657</v>
      </c>
      <c r="F270" s="358">
        <v>43</v>
      </c>
      <c r="G270" s="16"/>
      <c r="H270" s="64">
        <f t="shared" si="85"/>
        <v>0</v>
      </c>
      <c r="I270" s="347">
        <f t="shared" si="70"/>
        <v>55</v>
      </c>
    </row>
    <row r="271" spans="1:9" s="359" customFormat="1" ht="15" customHeight="1" x14ac:dyDescent="0.25">
      <c r="A271" s="356" t="s">
        <v>249</v>
      </c>
      <c r="B271" s="354" t="s">
        <v>344</v>
      </c>
      <c r="C271" s="357"/>
      <c r="D271" s="446" t="s">
        <v>138</v>
      </c>
      <c r="E271" s="135"/>
      <c r="F271" s="358">
        <v>53</v>
      </c>
      <c r="G271" s="16"/>
      <c r="H271" s="64">
        <f t="shared" si="85"/>
        <v>0</v>
      </c>
      <c r="I271" s="347">
        <f t="shared" si="70"/>
        <v>55</v>
      </c>
    </row>
    <row r="272" spans="1:9" s="359" customFormat="1" ht="15" customHeight="1" x14ac:dyDescent="0.25">
      <c r="A272" s="356" t="s">
        <v>189</v>
      </c>
      <c r="B272" s="354" t="s">
        <v>345</v>
      </c>
      <c r="C272" s="357"/>
      <c r="D272" s="446" t="s">
        <v>138</v>
      </c>
      <c r="E272" s="135"/>
      <c r="F272" s="358">
        <v>34</v>
      </c>
      <c r="G272" s="16"/>
      <c r="H272" s="64">
        <f t="shared" si="85"/>
        <v>0</v>
      </c>
      <c r="I272" s="347">
        <f t="shared" si="70"/>
        <v>55</v>
      </c>
    </row>
    <row r="273" spans="1:9" s="359" customFormat="1" ht="15" customHeight="1" x14ac:dyDescent="0.25">
      <c r="A273" s="356" t="s">
        <v>513</v>
      </c>
      <c r="B273" s="354" t="s">
        <v>662</v>
      </c>
      <c r="C273" s="357"/>
      <c r="D273" s="446" t="s">
        <v>138</v>
      </c>
      <c r="E273" s="135"/>
      <c r="F273" s="358">
        <v>43</v>
      </c>
      <c r="G273" s="16"/>
      <c r="H273" s="64">
        <f t="shared" ref="H273:H276" si="88">IF(G273&gt;0,F273*G273,0)</f>
        <v>0</v>
      </c>
      <c r="I273" s="355">
        <v>56</v>
      </c>
    </row>
    <row r="274" spans="1:9" s="359" customFormat="1" ht="15" customHeight="1" x14ac:dyDescent="0.25">
      <c r="A274" s="356" t="s">
        <v>514</v>
      </c>
      <c r="B274" s="354" t="s">
        <v>517</v>
      </c>
      <c r="C274" s="357"/>
      <c r="D274" s="446" t="s">
        <v>138</v>
      </c>
      <c r="E274" s="135"/>
      <c r="F274" s="358">
        <v>49</v>
      </c>
      <c r="G274" s="16"/>
      <c r="H274" s="64">
        <f t="shared" si="88"/>
        <v>0</v>
      </c>
      <c r="I274" s="347">
        <f t="shared" si="70"/>
        <v>56</v>
      </c>
    </row>
    <row r="275" spans="1:9" s="359" customFormat="1" ht="15" customHeight="1" x14ac:dyDescent="0.25">
      <c r="A275" s="356" t="s">
        <v>515</v>
      </c>
      <c r="B275" s="354" t="s">
        <v>663</v>
      </c>
      <c r="C275" s="357"/>
      <c r="D275" s="446" t="s">
        <v>138</v>
      </c>
      <c r="E275" s="135"/>
      <c r="F275" s="358">
        <v>52</v>
      </c>
      <c r="G275" s="16"/>
      <c r="H275" s="64">
        <f t="shared" si="88"/>
        <v>0</v>
      </c>
      <c r="I275" s="347">
        <f t="shared" si="70"/>
        <v>56</v>
      </c>
    </row>
    <row r="276" spans="1:9" s="359" customFormat="1" ht="15" customHeight="1" x14ac:dyDescent="0.25">
      <c r="A276" s="356" t="s">
        <v>516</v>
      </c>
      <c r="B276" s="354" t="s">
        <v>518</v>
      </c>
      <c r="C276" s="357"/>
      <c r="D276" s="446" t="s">
        <v>138</v>
      </c>
      <c r="E276" s="135"/>
      <c r="F276" s="358">
        <v>65</v>
      </c>
      <c r="G276" s="16"/>
      <c r="H276" s="64">
        <f t="shared" si="88"/>
        <v>0</v>
      </c>
      <c r="I276" s="347">
        <f t="shared" si="70"/>
        <v>56</v>
      </c>
    </row>
    <row r="277" spans="1:9" s="95" customFormat="1" ht="15.75" customHeight="1" x14ac:dyDescent="0.3">
      <c r="A277" s="331" t="s">
        <v>61</v>
      </c>
      <c r="B277" s="332"/>
      <c r="C277" s="333"/>
      <c r="D277" s="333"/>
      <c r="E277" s="333"/>
      <c r="F277" s="334"/>
      <c r="G277" s="335"/>
      <c r="H277" s="336"/>
      <c r="I277" s="355">
        <v>56</v>
      </c>
    </row>
    <row r="278" spans="1:9" s="5" customFormat="1" ht="15" customHeight="1" x14ac:dyDescent="0.25">
      <c r="A278" s="100" t="s">
        <v>190</v>
      </c>
      <c r="B278" s="105" t="s">
        <v>291</v>
      </c>
      <c r="C278" s="141"/>
      <c r="D278" s="171"/>
      <c r="E278" s="172"/>
      <c r="F278" s="57">
        <v>69</v>
      </c>
      <c r="G278" s="16"/>
      <c r="H278" s="64">
        <f>IF(G278&gt;0,F278*G278,0)</f>
        <v>0</v>
      </c>
      <c r="I278" s="347">
        <f t="shared" ref="I278:I297" si="89">I277</f>
        <v>56</v>
      </c>
    </row>
    <row r="279" spans="1:9" s="5" customFormat="1" ht="15" customHeight="1" x14ac:dyDescent="0.25">
      <c r="A279" s="100" t="s">
        <v>239</v>
      </c>
      <c r="B279" s="105" t="s">
        <v>290</v>
      </c>
      <c r="C279" s="141"/>
      <c r="D279" s="171"/>
      <c r="E279" s="172"/>
      <c r="F279" s="57">
        <v>79</v>
      </c>
      <c r="G279" s="16"/>
      <c r="H279" s="64">
        <f>IF(G279&gt;0,F279*G279,0)</f>
        <v>0</v>
      </c>
      <c r="I279" s="347">
        <f t="shared" si="89"/>
        <v>56</v>
      </c>
    </row>
    <row r="280" spans="1:9" s="95" customFormat="1" ht="15.75" customHeight="1" x14ac:dyDescent="0.3">
      <c r="A280" s="331" t="s">
        <v>30</v>
      </c>
      <c r="B280" s="332"/>
      <c r="C280" s="333"/>
      <c r="D280" s="333"/>
      <c r="E280" s="333"/>
      <c r="F280" s="334"/>
      <c r="G280" s="335"/>
      <c r="H280" s="336"/>
      <c r="I280" s="355">
        <v>57</v>
      </c>
    </row>
    <row r="281" spans="1:9" s="5" customFormat="1" ht="15" customHeight="1" x14ac:dyDescent="0.25">
      <c r="A281" s="100" t="s">
        <v>439</v>
      </c>
      <c r="B281" s="105" t="s">
        <v>438</v>
      </c>
      <c r="C281" s="141"/>
      <c r="D281" s="171"/>
      <c r="E281" s="172"/>
      <c r="F281" s="57">
        <v>193</v>
      </c>
      <c r="G281" s="16"/>
      <c r="H281" s="64">
        <f t="shared" ref="H281" si="90">IF(G281&gt;0,F281*G281,0)</f>
        <v>0</v>
      </c>
      <c r="I281" s="347">
        <f t="shared" si="89"/>
        <v>57</v>
      </c>
    </row>
    <row r="282" spans="1:9" s="95" customFormat="1" ht="15.75" customHeight="1" x14ac:dyDescent="0.3">
      <c r="A282" s="331" t="s">
        <v>543</v>
      </c>
      <c r="B282" s="332"/>
      <c r="C282" s="333"/>
      <c r="D282" s="333"/>
      <c r="E282" s="333"/>
      <c r="F282" s="334"/>
      <c r="G282" s="335"/>
      <c r="H282" s="336"/>
      <c r="I282" s="355">
        <f t="shared" si="89"/>
        <v>57</v>
      </c>
    </row>
    <row r="283" spans="1:9" s="5" customFormat="1" ht="15" customHeight="1" x14ac:dyDescent="0.25">
      <c r="A283" s="100" t="s">
        <v>334</v>
      </c>
      <c r="B283" s="502" t="s">
        <v>62</v>
      </c>
      <c r="C283" s="503"/>
      <c r="D283" s="503"/>
      <c r="E283" s="504"/>
      <c r="F283" s="56">
        <v>145</v>
      </c>
      <c r="G283" s="16"/>
      <c r="H283" s="64">
        <f>IF(G283&gt;0,F283*G283,0)</f>
        <v>0</v>
      </c>
      <c r="I283" s="347">
        <f t="shared" si="89"/>
        <v>57</v>
      </c>
    </row>
    <row r="284" spans="1:9" s="5" customFormat="1" ht="15" customHeight="1" x14ac:dyDescent="0.25">
      <c r="A284" s="117" t="s">
        <v>331</v>
      </c>
      <c r="B284" s="538" t="s">
        <v>335</v>
      </c>
      <c r="C284" s="539"/>
      <c r="D284" s="539"/>
      <c r="E284" s="540"/>
      <c r="F284" s="199">
        <v>46</v>
      </c>
      <c r="G284" s="200"/>
      <c r="H284" s="79">
        <f>IF(G284&gt;0,F284*G284,0)</f>
        <v>0</v>
      </c>
      <c r="I284" s="347">
        <f t="shared" si="89"/>
        <v>57</v>
      </c>
    </row>
    <row r="285" spans="1:9" s="95" customFormat="1" ht="15.75" customHeight="1" x14ac:dyDescent="0.3">
      <c r="A285" s="331" t="s">
        <v>324</v>
      </c>
      <c r="B285" s="332"/>
      <c r="C285" s="333"/>
      <c r="D285" s="333"/>
      <c r="E285" s="333"/>
      <c r="F285" s="334"/>
      <c r="G285" s="335"/>
      <c r="H285" s="336"/>
      <c r="I285" s="355">
        <f t="shared" si="89"/>
        <v>57</v>
      </c>
    </row>
    <row r="286" spans="1:9" s="5" customFormat="1" ht="15" customHeight="1" x14ac:dyDescent="0.25">
      <c r="A286" s="136" t="s">
        <v>224</v>
      </c>
      <c r="B286" s="121" t="s">
        <v>21</v>
      </c>
      <c r="C286" s="216" t="s">
        <v>22</v>
      </c>
      <c r="D286" s="169"/>
      <c r="E286" s="170"/>
      <c r="F286" s="62">
        <v>199</v>
      </c>
      <c r="G286" s="16"/>
      <c r="H286" s="58">
        <f t="shared" ref="H286" si="91">IF(G286&gt;0,F286*G286,0)</f>
        <v>0</v>
      </c>
      <c r="I286" s="347">
        <f t="shared" si="89"/>
        <v>57</v>
      </c>
    </row>
    <row r="287" spans="1:9" s="5" customFormat="1" ht="15" customHeight="1" x14ac:dyDescent="0.25">
      <c r="A287" s="136" t="s">
        <v>192</v>
      </c>
      <c r="B287" s="121" t="s">
        <v>23</v>
      </c>
      <c r="C287" s="216" t="s">
        <v>24</v>
      </c>
      <c r="D287" s="169"/>
      <c r="E287" s="170"/>
      <c r="F287" s="62">
        <v>249</v>
      </c>
      <c r="G287" s="16"/>
      <c r="H287" s="58">
        <f>IF(G287&gt;0,F287*G287,0)</f>
        <v>0</v>
      </c>
      <c r="I287" s="347">
        <f t="shared" si="89"/>
        <v>57</v>
      </c>
    </row>
    <row r="288" spans="1:9" s="5" customFormat="1" ht="15" customHeight="1" x14ac:dyDescent="0.25">
      <c r="A288" s="136" t="s">
        <v>195</v>
      </c>
      <c r="B288" s="121" t="s">
        <v>25</v>
      </c>
      <c r="C288" s="216" t="s">
        <v>24</v>
      </c>
      <c r="D288" s="169"/>
      <c r="E288" s="170"/>
      <c r="F288" s="62">
        <v>239</v>
      </c>
      <c r="G288" s="16"/>
      <c r="H288" s="58">
        <f>IF(G288&gt;0,F288*G288,0)</f>
        <v>0</v>
      </c>
      <c r="I288" s="347">
        <f t="shared" si="89"/>
        <v>57</v>
      </c>
    </row>
    <row r="289" spans="1:9" s="5" customFormat="1" ht="15" customHeight="1" x14ac:dyDescent="0.25">
      <c r="A289" s="136" t="s">
        <v>193</v>
      </c>
      <c r="B289" s="121" t="s">
        <v>26</v>
      </c>
      <c r="C289" s="216" t="s">
        <v>24</v>
      </c>
      <c r="D289" s="169"/>
      <c r="E289" s="170"/>
      <c r="F289" s="62">
        <v>249</v>
      </c>
      <c r="G289" s="16"/>
      <c r="H289" s="58">
        <f t="shared" ref="H289" si="92">IF(G289&gt;0,F289*G289,0)</f>
        <v>0</v>
      </c>
      <c r="I289" s="347">
        <f t="shared" si="89"/>
        <v>57</v>
      </c>
    </row>
    <row r="290" spans="1:9" s="5" customFormat="1" ht="15" customHeight="1" x14ac:dyDescent="0.25">
      <c r="A290" s="136" t="s">
        <v>194</v>
      </c>
      <c r="B290" s="121" t="s">
        <v>27</v>
      </c>
      <c r="C290" s="216" t="s">
        <v>24</v>
      </c>
      <c r="D290" s="169"/>
      <c r="E290" s="170"/>
      <c r="F290" s="62">
        <v>169</v>
      </c>
      <c r="G290" s="16"/>
      <c r="H290" s="58">
        <f>IF(G290&gt;0,F290*G290,0)</f>
        <v>0</v>
      </c>
      <c r="I290" s="347">
        <f t="shared" si="89"/>
        <v>57</v>
      </c>
    </row>
    <row r="291" spans="1:9" s="5" customFormat="1" ht="15" customHeight="1" x14ac:dyDescent="0.25">
      <c r="A291" s="136" t="s">
        <v>191</v>
      </c>
      <c r="B291" s="121" t="s">
        <v>28</v>
      </c>
      <c r="C291" s="216" t="s">
        <v>24</v>
      </c>
      <c r="D291" s="169"/>
      <c r="E291" s="170"/>
      <c r="F291" s="62">
        <v>179</v>
      </c>
      <c r="G291" s="16"/>
      <c r="H291" s="58">
        <f t="shared" ref="H291" si="93">IF(G291&gt;0,F291*G291,0)</f>
        <v>0</v>
      </c>
      <c r="I291" s="347">
        <f t="shared" si="89"/>
        <v>57</v>
      </c>
    </row>
    <row r="292" spans="1:9" s="5" customFormat="1" ht="15" customHeight="1" x14ac:dyDescent="0.25">
      <c r="A292" s="136" t="s">
        <v>196</v>
      </c>
      <c r="B292" s="121" t="s">
        <v>219</v>
      </c>
      <c r="C292" s="169"/>
      <c r="D292" s="169"/>
      <c r="E292" s="170"/>
      <c r="F292" s="62">
        <v>19</v>
      </c>
      <c r="G292" s="16"/>
      <c r="H292" s="58">
        <f>IF(G292&gt;0,F292*G292,0)</f>
        <v>0</v>
      </c>
      <c r="I292" s="347">
        <f t="shared" si="89"/>
        <v>57</v>
      </c>
    </row>
    <row r="293" spans="1:9" s="95" customFormat="1" ht="15.75" customHeight="1" x14ac:dyDescent="0.3">
      <c r="A293" s="331" t="s">
        <v>482</v>
      </c>
      <c r="B293" s="332"/>
      <c r="C293" s="333"/>
      <c r="D293" s="333"/>
      <c r="E293" s="333"/>
      <c r="F293" s="334"/>
      <c r="G293" s="335"/>
      <c r="H293" s="336"/>
      <c r="I293" s="355">
        <v>59</v>
      </c>
    </row>
    <row r="294" spans="1:9" s="359" customFormat="1" ht="15" customHeight="1" x14ac:dyDescent="0.25">
      <c r="A294" s="356" t="s">
        <v>483</v>
      </c>
      <c r="B294" s="354" t="s">
        <v>578</v>
      </c>
      <c r="C294" s="357"/>
      <c r="D294" s="360" t="s">
        <v>598</v>
      </c>
      <c r="E294" s="135"/>
      <c r="F294" s="358">
        <v>99</v>
      </c>
      <c r="G294" s="16"/>
      <c r="H294" s="64">
        <f t="shared" ref="H294:H297" si="94">IF(G294&gt;0,F294*G294,0)</f>
        <v>0</v>
      </c>
      <c r="I294" s="347">
        <f t="shared" si="89"/>
        <v>59</v>
      </c>
    </row>
    <row r="295" spans="1:9" s="359" customFormat="1" ht="15" customHeight="1" x14ac:dyDescent="0.25">
      <c r="A295" s="356" t="s">
        <v>484</v>
      </c>
      <c r="B295" s="354" t="s">
        <v>491</v>
      </c>
      <c r="C295" s="357"/>
      <c r="D295" s="360" t="s">
        <v>598</v>
      </c>
      <c r="E295" s="135"/>
      <c r="F295" s="358">
        <v>55</v>
      </c>
      <c r="G295" s="16"/>
      <c r="H295" s="64">
        <f t="shared" si="94"/>
        <v>0</v>
      </c>
      <c r="I295" s="347">
        <f t="shared" si="89"/>
        <v>59</v>
      </c>
    </row>
    <row r="296" spans="1:9" s="359" customFormat="1" ht="15" customHeight="1" x14ac:dyDescent="0.25">
      <c r="A296" s="356" t="s">
        <v>485</v>
      </c>
      <c r="B296" s="354" t="s">
        <v>492</v>
      </c>
      <c r="C296" s="357"/>
      <c r="D296" s="360" t="s">
        <v>598</v>
      </c>
      <c r="E296" s="135"/>
      <c r="F296" s="358">
        <v>59</v>
      </c>
      <c r="G296" s="16"/>
      <c r="H296" s="64">
        <f t="shared" si="94"/>
        <v>0</v>
      </c>
      <c r="I296" s="347">
        <f t="shared" si="89"/>
        <v>59</v>
      </c>
    </row>
    <row r="297" spans="1:9" s="359" customFormat="1" ht="15" customHeight="1" x14ac:dyDescent="0.25">
      <c r="A297" s="356" t="s">
        <v>486</v>
      </c>
      <c r="B297" s="354" t="s">
        <v>493</v>
      </c>
      <c r="C297" s="357"/>
      <c r="D297" s="360" t="s">
        <v>598</v>
      </c>
      <c r="E297" s="135"/>
      <c r="F297" s="358">
        <v>59</v>
      </c>
      <c r="G297" s="16"/>
      <c r="H297" s="64">
        <f t="shared" si="94"/>
        <v>0</v>
      </c>
      <c r="I297" s="347">
        <f t="shared" si="89"/>
        <v>59</v>
      </c>
    </row>
    <row r="298" spans="1:9" s="95" customFormat="1" ht="15.75" customHeight="1" x14ac:dyDescent="0.3">
      <c r="A298" s="361" t="s">
        <v>583</v>
      </c>
      <c r="B298" s="362"/>
      <c r="C298" s="363"/>
      <c r="D298" s="363"/>
      <c r="E298" s="363"/>
      <c r="F298" s="364"/>
      <c r="G298" s="365"/>
      <c r="H298" s="366">
        <f t="shared" ref="H298" si="95">IF(G298&gt;0,F298*G298,0)</f>
        <v>0</v>
      </c>
      <c r="I298" s="337"/>
    </row>
    <row r="299" spans="1:9" s="5" customFormat="1" ht="15" customHeight="1" x14ac:dyDescent="0.25">
      <c r="A299" s="264" t="s">
        <v>681</v>
      </c>
      <c r="B299" s="303" t="s">
        <v>682</v>
      </c>
      <c r="C299" s="304"/>
      <c r="D299" s="304"/>
      <c r="E299" s="305"/>
      <c r="F299" s="265">
        <v>39</v>
      </c>
      <c r="G299" s="17"/>
      <c r="H299" s="277">
        <f>IF(G299&gt;0,F299*G299,0)</f>
        <v>0</v>
      </c>
      <c r="I299" s="347"/>
    </row>
    <row r="300" spans="1:9" s="5" customFormat="1" ht="15" customHeight="1" x14ac:dyDescent="0.25">
      <c r="A300" s="264" t="s">
        <v>683</v>
      </c>
      <c r="B300" s="303" t="s">
        <v>684</v>
      </c>
      <c r="C300" s="304"/>
      <c r="D300" s="304"/>
      <c r="E300" s="305"/>
      <c r="F300" s="265">
        <v>55</v>
      </c>
      <c r="G300" s="17"/>
      <c r="H300" s="277">
        <f t="shared" ref="H300:H306" si="96">IF(G300&gt;0,F300*G300,0)</f>
        <v>0</v>
      </c>
      <c r="I300" s="347">
        <v>0</v>
      </c>
    </row>
    <row r="301" spans="1:9" s="5" customFormat="1" ht="15" customHeight="1" x14ac:dyDescent="0.25">
      <c r="A301" s="264"/>
      <c r="B301" s="303"/>
      <c r="C301" s="304"/>
      <c r="D301" s="304"/>
      <c r="E301" s="305"/>
      <c r="F301" s="265"/>
      <c r="G301" s="17"/>
      <c r="H301" s="277">
        <f t="shared" si="96"/>
        <v>0</v>
      </c>
      <c r="I301" s="347">
        <v>0</v>
      </c>
    </row>
    <row r="302" spans="1:9" s="5" customFormat="1" ht="15" customHeight="1" x14ac:dyDescent="0.25">
      <c r="A302" s="264"/>
      <c r="B302" s="303"/>
      <c r="C302" s="304"/>
      <c r="D302" s="304"/>
      <c r="E302" s="305"/>
      <c r="F302" s="265"/>
      <c r="G302" s="17"/>
      <c r="H302" s="277">
        <f t="shared" si="96"/>
        <v>0</v>
      </c>
      <c r="I302" s="347"/>
    </row>
    <row r="303" spans="1:9" s="5" customFormat="1" ht="15" customHeight="1" x14ac:dyDescent="0.25">
      <c r="A303" s="264"/>
      <c r="B303" s="303"/>
      <c r="C303" s="304"/>
      <c r="D303" s="304"/>
      <c r="E303" s="305"/>
      <c r="F303" s="265"/>
      <c r="G303" s="17"/>
      <c r="H303" s="277">
        <f t="shared" si="96"/>
        <v>0</v>
      </c>
      <c r="I303" s="347">
        <v>0</v>
      </c>
    </row>
    <row r="304" spans="1:9" ht="15" customHeight="1" x14ac:dyDescent="0.25">
      <c r="A304" s="267"/>
      <c r="B304" s="268"/>
      <c r="C304" s="266"/>
      <c r="D304" s="266"/>
      <c r="E304" s="269"/>
      <c r="F304" s="270"/>
      <c r="G304" s="16"/>
      <c r="H304" s="277">
        <f t="shared" si="96"/>
        <v>0</v>
      </c>
      <c r="I304" s="347"/>
    </row>
    <row r="305" spans="1:9" ht="15" customHeight="1" x14ac:dyDescent="0.25">
      <c r="A305" s="264"/>
      <c r="B305" s="303"/>
      <c r="C305" s="304"/>
      <c r="D305" s="304"/>
      <c r="E305" s="305"/>
      <c r="F305" s="265"/>
      <c r="G305" s="16"/>
      <c r="H305" s="277">
        <f t="shared" si="96"/>
        <v>0</v>
      </c>
      <c r="I305" s="347"/>
    </row>
    <row r="306" spans="1:9" s="5" customFormat="1" ht="15" customHeight="1" thickBot="1" x14ac:dyDescent="0.3">
      <c r="A306" s="271"/>
      <c r="B306" s="272"/>
      <c r="C306" s="273"/>
      <c r="D306" s="274"/>
      <c r="E306" s="275"/>
      <c r="F306" s="276"/>
      <c r="G306" s="201"/>
      <c r="H306" s="278">
        <f t="shared" si="96"/>
        <v>0</v>
      </c>
      <c r="I306" s="347"/>
    </row>
    <row r="307" spans="1:9" ht="21.75" customHeight="1" thickTop="1" thickBot="1" x14ac:dyDescent="0.5">
      <c r="A307" s="212"/>
      <c r="B307" s="262" t="s">
        <v>664</v>
      </c>
      <c r="C307" s="263"/>
      <c r="D307" s="1"/>
      <c r="E307" s="213"/>
      <c r="F307" s="214" t="s">
        <v>105</v>
      </c>
      <c r="G307" s="541">
        <f>SUM(H7:H306)</f>
        <v>0</v>
      </c>
      <c r="H307" s="541"/>
      <c r="I307" s="347"/>
    </row>
    <row r="308" spans="1:9" ht="27" customHeight="1" x14ac:dyDescent="0.25">
      <c r="A308" s="547" t="s">
        <v>667</v>
      </c>
      <c r="B308" s="548"/>
      <c r="C308" s="553" t="str">
        <f>"Mám nárok na "&amp;G308&amp;" x dárků"&amp;CHAR(10)&amp;"za každých 1 000 Kč mé objednávky"</f>
        <v>Mám nárok na 0 x dárků
za každých 1 000 Kč mé objednávky</v>
      </c>
      <c r="D308" s="554"/>
      <c r="E308" s="554"/>
      <c r="F308" s="554"/>
      <c r="G308" s="279">
        <f>IF(H308&gt;=1000,TRUNC(H308/1000,0),0)</f>
        <v>0</v>
      </c>
      <c r="H308" s="222">
        <f>ROUND(G307,0)</f>
        <v>0</v>
      </c>
      <c r="I308" s="347"/>
    </row>
    <row r="309" spans="1:9" ht="27" customHeight="1" x14ac:dyDescent="0.25">
      <c r="A309" s="549"/>
      <c r="B309" s="550"/>
      <c r="C309" s="546" t="str">
        <f>IF(G308&gt;0,IF(G309&lt;G308,"ZADEJTE POČET KUSŮ    "&amp;G308-G309,IF(G309=G308,"SPRÁVNĚ VYBRÁNO","UBRAT POČET KUSŮ ! ! !")),IF(G309&gt;G308,"NENÍ NÁROK NA DÁREK !",""))</f>
        <v/>
      </c>
      <c r="D309" s="546"/>
      <c r="E309" s="546"/>
      <c r="F309" s="546"/>
      <c r="G309" s="280">
        <f>SUM(G310:G314)</f>
        <v>0</v>
      </c>
      <c r="H309" s="222"/>
      <c r="I309" s="347"/>
    </row>
    <row r="310" spans="1:9" ht="27" customHeight="1" x14ac:dyDescent="0.25">
      <c r="A310" s="549"/>
      <c r="B310" s="550"/>
      <c r="C310" s="542" t="s">
        <v>579</v>
      </c>
      <c r="D310" s="543"/>
      <c r="E310" s="543"/>
      <c r="F310" s="544"/>
      <c r="G310" s="251"/>
      <c r="H310" s="222"/>
      <c r="I310" s="347"/>
    </row>
    <row r="311" spans="1:9" ht="27" customHeight="1" x14ac:dyDescent="0.25">
      <c r="A311" s="549"/>
      <c r="B311" s="550"/>
      <c r="C311" s="545" t="s">
        <v>580</v>
      </c>
      <c r="D311" s="543"/>
      <c r="E311" s="543"/>
      <c r="F311" s="544"/>
      <c r="G311" s="251"/>
      <c r="H311" s="222"/>
      <c r="I311" s="347"/>
    </row>
    <row r="312" spans="1:9" ht="27" customHeight="1" x14ac:dyDescent="0.25">
      <c r="A312" s="549"/>
      <c r="B312" s="550"/>
      <c r="C312" s="545" t="s">
        <v>665</v>
      </c>
      <c r="D312" s="543"/>
      <c r="E312" s="543"/>
      <c r="F312" s="544"/>
      <c r="G312" s="251"/>
      <c r="H312" s="222"/>
      <c r="I312" s="347"/>
    </row>
    <row r="313" spans="1:9" ht="27" customHeight="1" x14ac:dyDescent="0.25">
      <c r="A313" s="549"/>
      <c r="B313" s="550"/>
      <c r="C313" s="545" t="s">
        <v>666</v>
      </c>
      <c r="D313" s="543"/>
      <c r="E313" s="543"/>
      <c r="F313" s="544"/>
      <c r="G313" s="367"/>
      <c r="H313" s="222"/>
      <c r="I313" s="347"/>
    </row>
    <row r="314" spans="1:9" ht="27" customHeight="1" thickBot="1" x14ac:dyDescent="0.3">
      <c r="A314" s="551"/>
      <c r="B314" s="552"/>
      <c r="C314" s="555" t="s">
        <v>668</v>
      </c>
      <c r="D314" s="556"/>
      <c r="E314" s="556"/>
      <c r="F314" s="557"/>
      <c r="G314" s="252"/>
      <c r="H314" s="223"/>
      <c r="I314" s="347"/>
    </row>
    <row r="315" spans="1:9" ht="3" customHeight="1" thickBot="1" x14ac:dyDescent="0.35">
      <c r="A315" s="211"/>
      <c r="B315" s="211"/>
      <c r="C315" s="211"/>
      <c r="D315" s="207"/>
      <c r="E315" s="207"/>
      <c r="F315" s="207"/>
      <c r="G315" s="208"/>
      <c r="H315" s="223"/>
      <c r="I315" s="347"/>
    </row>
    <row r="316" spans="1:9" ht="20.149999999999999" customHeight="1" x14ac:dyDescent="0.25">
      <c r="A316" s="589" t="s">
        <v>393</v>
      </c>
      <c r="B316" s="590"/>
      <c r="C316" s="600" t="str">
        <f>IF(H316&gt;0,IF(H317&lt;H316,"ODMĚNOVÝ SYSTÉM",IF(H316&lt;H317,"UBRAT POČET KUSŮ !  - "&amp;H317-H316,"ODMĚNOVÝ SYSTÉM OK")),IF(H317&gt;0,"NENÍ NÁROK, ZRUŠIT  ČÍSLA",""))</f>
        <v/>
      </c>
      <c r="D316" s="601"/>
      <c r="E316" s="601"/>
      <c r="F316" s="601"/>
      <c r="G316" s="602"/>
      <c r="H316" s="460">
        <f>INT(G307/3500)</f>
        <v>0</v>
      </c>
      <c r="I316" s="347"/>
    </row>
    <row r="317" spans="1:9" ht="20.149999999999999" customHeight="1" thickBot="1" x14ac:dyDescent="0.4">
      <c r="A317" s="591"/>
      <c r="B317" s="592"/>
      <c r="C317" s="606" t="str">
        <f>IF(H316&gt;0,"NYNÍ MÁTE NÁROK NA  "&amp;H316&amp;" x ODMĚNU","")</f>
        <v/>
      </c>
      <c r="D317" s="606"/>
      <c r="E317" s="606"/>
      <c r="F317" s="606"/>
      <c r="G317" s="607"/>
      <c r="H317" s="460">
        <f>SUM(G318:G340)</f>
        <v>0</v>
      </c>
      <c r="I317" s="347"/>
    </row>
    <row r="318" spans="1:9" ht="15" customHeight="1" x14ac:dyDescent="0.3">
      <c r="A318" s="608" t="s">
        <v>669</v>
      </c>
      <c r="B318" s="609"/>
      <c r="C318" s="603" t="s">
        <v>395</v>
      </c>
      <c r="D318" s="604"/>
      <c r="E318" s="604"/>
      <c r="F318" s="605"/>
      <c r="G318" s="297"/>
      <c r="H318" s="224"/>
      <c r="I318" s="347"/>
    </row>
    <row r="319" spans="1:9" ht="16" customHeight="1" x14ac:dyDescent="0.25">
      <c r="A319" s="610"/>
      <c r="B319" s="609"/>
      <c r="C319" s="586" t="s">
        <v>114</v>
      </c>
      <c r="D319" s="598"/>
      <c r="E319" s="598"/>
      <c r="F319" s="598"/>
      <c r="G319" s="599"/>
      <c r="H319" s="223"/>
      <c r="I319" s="347"/>
    </row>
    <row r="320" spans="1:9" s="6" customFormat="1" ht="15" customHeight="1" x14ac:dyDescent="0.3">
      <c r="A320" s="610"/>
      <c r="B320" s="609"/>
      <c r="C320" s="613" t="s">
        <v>582</v>
      </c>
      <c r="D320" s="614"/>
      <c r="E320" s="614"/>
      <c r="F320" s="614"/>
      <c r="G320" s="298"/>
      <c r="H320" s="223"/>
      <c r="I320" s="347"/>
    </row>
    <row r="321" spans="1:12" ht="15" customHeight="1" x14ac:dyDescent="0.3">
      <c r="A321" s="610"/>
      <c r="B321" s="609"/>
      <c r="C321" s="595" t="s">
        <v>519</v>
      </c>
      <c r="D321" s="596"/>
      <c r="E321" s="596"/>
      <c r="F321" s="597"/>
      <c r="G321" s="299"/>
      <c r="H321" s="223"/>
      <c r="I321" s="347"/>
    </row>
    <row r="322" spans="1:12" ht="15" customHeight="1" x14ac:dyDescent="0.3">
      <c r="A322" s="610"/>
      <c r="B322" s="609"/>
      <c r="C322" s="595" t="s">
        <v>31</v>
      </c>
      <c r="D322" s="596"/>
      <c r="E322" s="596"/>
      <c r="F322" s="597"/>
      <c r="G322" s="300"/>
      <c r="H322" s="223"/>
      <c r="I322" s="347"/>
    </row>
    <row r="323" spans="1:12" ht="15" customHeight="1" x14ac:dyDescent="0.3">
      <c r="A323" s="610"/>
      <c r="B323" s="609"/>
      <c r="C323" s="595" t="s">
        <v>581</v>
      </c>
      <c r="D323" s="596"/>
      <c r="E323" s="596"/>
      <c r="F323" s="597"/>
      <c r="G323" s="300"/>
      <c r="H323" s="223"/>
      <c r="I323" s="347"/>
    </row>
    <row r="324" spans="1:12" ht="16" customHeight="1" thickBot="1" x14ac:dyDescent="0.3">
      <c r="A324" s="611"/>
      <c r="B324" s="612"/>
      <c r="C324" s="586" t="s">
        <v>114</v>
      </c>
      <c r="D324" s="587"/>
      <c r="E324" s="587"/>
      <c r="F324" s="587"/>
      <c r="G324" s="588"/>
      <c r="H324" s="223"/>
      <c r="I324" s="347"/>
    </row>
    <row r="325" spans="1:12" ht="15" customHeight="1" thickTop="1" x14ac:dyDescent="0.3">
      <c r="A325" s="223">
        <v>0</v>
      </c>
      <c r="B325" s="476" t="s">
        <v>34</v>
      </c>
      <c r="C325" s="593" t="s">
        <v>336</v>
      </c>
      <c r="D325" s="594"/>
      <c r="E325" s="594"/>
      <c r="F325" s="594"/>
      <c r="G325" s="300"/>
      <c r="H325" s="223"/>
      <c r="I325" s="347"/>
    </row>
    <row r="326" spans="1:12" ht="15" customHeight="1" x14ac:dyDescent="0.3">
      <c r="A326" s="222">
        <v>1</v>
      </c>
      <c r="B326" s="476" t="s">
        <v>35</v>
      </c>
      <c r="C326" s="536" t="s">
        <v>337</v>
      </c>
      <c r="D326" s="537"/>
      <c r="E326" s="537"/>
      <c r="F326" s="537"/>
      <c r="G326" s="300"/>
      <c r="H326" s="223"/>
      <c r="I326" s="347"/>
    </row>
    <row r="327" spans="1:12" ht="15" customHeight="1" x14ac:dyDescent="0.3">
      <c r="A327" s="222"/>
      <c r="B327" s="476" t="s">
        <v>346</v>
      </c>
      <c r="C327" s="536" t="s">
        <v>136</v>
      </c>
      <c r="D327" s="537"/>
      <c r="E327" s="537"/>
      <c r="F327" s="537"/>
      <c r="G327" s="300"/>
      <c r="H327" s="223"/>
      <c r="I327" s="347"/>
      <c r="K327">
        <v>0</v>
      </c>
      <c r="L327" t="s">
        <v>691</v>
      </c>
    </row>
    <row r="328" spans="1:12" ht="15" customHeight="1" x14ac:dyDescent="0.3">
      <c r="A328" s="222">
        <v>89</v>
      </c>
      <c r="B328" s="476" t="s">
        <v>693</v>
      </c>
      <c r="C328" s="536" t="s">
        <v>338</v>
      </c>
      <c r="D328" s="537"/>
      <c r="E328" s="537"/>
      <c r="F328" s="537"/>
      <c r="G328" s="300"/>
      <c r="H328" s="223"/>
      <c r="I328" s="347"/>
      <c r="K328">
        <v>49</v>
      </c>
      <c r="L328" t="s">
        <v>692</v>
      </c>
    </row>
    <row r="329" spans="1:12" ht="15" customHeight="1" x14ac:dyDescent="0.3">
      <c r="A329" s="222">
        <v>119</v>
      </c>
      <c r="B329" s="476" t="s">
        <v>694</v>
      </c>
      <c r="C329" s="536" t="s">
        <v>339</v>
      </c>
      <c r="D329" s="537"/>
      <c r="E329" s="537"/>
      <c r="F329" s="537"/>
      <c r="G329" s="300"/>
      <c r="H329" s="223"/>
      <c r="I329" s="347"/>
    </row>
    <row r="330" spans="1:12" ht="15" customHeight="1" x14ac:dyDescent="0.3">
      <c r="A330" s="222">
        <v>0</v>
      </c>
      <c r="B330" s="476"/>
      <c r="C330" s="536" t="s">
        <v>670</v>
      </c>
      <c r="D330" s="537"/>
      <c r="E330" s="537"/>
      <c r="F330" s="537"/>
      <c r="G330" s="300"/>
      <c r="H330" s="223"/>
      <c r="I330" s="347"/>
    </row>
    <row r="331" spans="1:12" ht="15" customHeight="1" x14ac:dyDescent="0.3">
      <c r="A331" s="222"/>
      <c r="B331" s="476" t="s">
        <v>346</v>
      </c>
      <c r="C331" s="536" t="s">
        <v>527</v>
      </c>
      <c r="D331" s="537"/>
      <c r="E331" s="537"/>
      <c r="F331" s="537"/>
      <c r="G331" s="300"/>
      <c r="H331" s="223"/>
      <c r="I331" s="347"/>
    </row>
    <row r="332" spans="1:12" ht="15" customHeight="1" x14ac:dyDescent="0.3">
      <c r="A332" s="222">
        <v>69</v>
      </c>
      <c r="B332" s="476" t="s">
        <v>695</v>
      </c>
      <c r="C332" s="536" t="s">
        <v>317</v>
      </c>
      <c r="D332" s="537"/>
      <c r="E332" s="537"/>
      <c r="F332" s="537"/>
      <c r="G332" s="300"/>
      <c r="H332" s="223"/>
      <c r="I332" s="347"/>
    </row>
    <row r="333" spans="1:12" ht="15" customHeight="1" x14ac:dyDescent="0.3">
      <c r="A333" s="222">
        <v>89</v>
      </c>
      <c r="B333" s="476" t="s">
        <v>696</v>
      </c>
      <c r="C333" s="536" t="s">
        <v>520</v>
      </c>
      <c r="D333" s="537"/>
      <c r="E333" s="537"/>
      <c r="F333" s="537"/>
      <c r="G333" s="300"/>
      <c r="H333" s="223"/>
      <c r="I333" s="347"/>
    </row>
    <row r="334" spans="1:12" ht="15" customHeight="1" thickBot="1" x14ac:dyDescent="0.35">
      <c r="A334" s="222"/>
      <c r="B334" s="459"/>
      <c r="C334" s="536" t="s">
        <v>521</v>
      </c>
      <c r="D334" s="537"/>
      <c r="E334" s="537"/>
      <c r="F334" s="537"/>
      <c r="G334" s="300"/>
      <c r="H334" s="223"/>
      <c r="I334" s="347"/>
    </row>
    <row r="335" spans="1:12" ht="16" customHeight="1" x14ac:dyDescent="0.25">
      <c r="A335" s="209"/>
      <c r="B335" s="210" t="s">
        <v>459</v>
      </c>
      <c r="C335" s="586" t="s">
        <v>458</v>
      </c>
      <c r="D335" s="587"/>
      <c r="E335" s="587"/>
      <c r="F335" s="587"/>
      <c r="G335" s="588"/>
      <c r="H335" s="223"/>
      <c r="I335" s="347"/>
    </row>
    <row r="336" spans="1:12" ht="15" customHeight="1" thickBot="1" x14ac:dyDescent="0.3">
      <c r="A336" s="65"/>
      <c r="B336" s="217" t="s">
        <v>394</v>
      </c>
      <c r="C336" s="583"/>
      <c r="D336" s="584"/>
      <c r="E336" s="584"/>
      <c r="F336" s="584"/>
      <c r="G336" s="301"/>
      <c r="H336" s="223"/>
      <c r="I336" s="347"/>
    </row>
    <row r="337" spans="1:13" ht="15" customHeight="1" x14ac:dyDescent="0.25">
      <c r="A337" s="222">
        <v>0</v>
      </c>
      <c r="B337" s="476" t="s">
        <v>346</v>
      </c>
      <c r="C337" s="583"/>
      <c r="D337" s="584"/>
      <c r="E337" s="584"/>
      <c r="F337" s="584"/>
      <c r="G337" s="301"/>
      <c r="H337" s="223"/>
      <c r="I337" s="347"/>
    </row>
    <row r="338" spans="1:13" ht="15" customHeight="1" x14ac:dyDescent="0.25">
      <c r="A338" s="222">
        <v>0</v>
      </c>
      <c r="B338" s="476" t="s">
        <v>691</v>
      </c>
      <c r="C338" s="574"/>
      <c r="D338" s="575"/>
      <c r="E338" s="575"/>
      <c r="F338" s="576"/>
      <c r="G338" s="301"/>
      <c r="H338" s="223"/>
      <c r="I338" s="347"/>
      <c r="L338" s="468">
        <v>45325</v>
      </c>
    </row>
    <row r="339" spans="1:13" ht="15" customHeight="1" x14ac:dyDescent="0.25">
      <c r="A339" s="222">
        <v>49</v>
      </c>
      <c r="B339" s="476" t="s">
        <v>697</v>
      </c>
      <c r="C339" s="574"/>
      <c r="D339" s="575"/>
      <c r="E339" s="575"/>
      <c r="F339" s="576"/>
      <c r="G339" s="301"/>
      <c r="H339" s="223"/>
      <c r="I339" s="347"/>
      <c r="L339" t="s">
        <v>687</v>
      </c>
    </row>
    <row r="340" spans="1:13" ht="15" customHeight="1" thickBot="1" x14ac:dyDescent="0.35">
      <c r="A340" s="222">
        <f>H308</f>
        <v>0</v>
      </c>
      <c r="B340" s="471"/>
      <c r="C340" s="580"/>
      <c r="D340" s="581"/>
      <c r="E340" s="581"/>
      <c r="F340" s="582"/>
      <c r="G340" s="302"/>
      <c r="H340" s="223"/>
      <c r="I340" s="347"/>
      <c r="K340" s="466">
        <v>2</v>
      </c>
      <c r="L340" t="s">
        <v>688</v>
      </c>
    </row>
    <row r="341" spans="1:13" ht="15" customHeight="1" x14ac:dyDescent="0.3">
      <c r="A341" s="222">
        <v>1</v>
      </c>
      <c r="B341" s="462"/>
      <c r="C341" s="463"/>
      <c r="D341" s="206"/>
      <c r="E341" s="206"/>
      <c r="F341" s="206"/>
      <c r="G341" s="206"/>
      <c r="H341" s="223"/>
      <c r="I341" s="347"/>
      <c r="K341" s="466">
        <v>2</v>
      </c>
      <c r="L341" t="s">
        <v>689</v>
      </c>
    </row>
    <row r="342" spans="1:13" ht="15" customHeight="1" x14ac:dyDescent="0.25">
      <c r="A342" s="465"/>
      <c r="B342" s="464"/>
      <c r="C342" s="66"/>
      <c r="D342" s="66"/>
      <c r="E342" s="66"/>
      <c r="F342" s="67"/>
      <c r="G342" s="68" t="s">
        <v>106</v>
      </c>
      <c r="H342" s="225">
        <f>G318*(-100)</f>
        <v>0</v>
      </c>
      <c r="I342" s="347"/>
      <c r="L342" t="s">
        <v>686</v>
      </c>
    </row>
    <row r="343" spans="1:13" ht="15" customHeight="1" thickBot="1" x14ac:dyDescent="0.3">
      <c r="A343" s="465"/>
      <c r="B343" s="464"/>
      <c r="C343" s="66">
        <f>G343*G307-TRUNC(G343*G307,0)</f>
        <v>0</v>
      </c>
      <c r="D343" s="66">
        <f>IF(C343&lt;0.5,0,1)</f>
        <v>0</v>
      </c>
      <c r="E343" s="66"/>
      <c r="F343" s="69" t="s">
        <v>107</v>
      </c>
      <c r="G343" s="70">
        <f>IF(H308&gt;=40000,9,(IF(H308&gt;=25000,7,IF(H308&gt;=15000,5,IF(H308&gt;=7500,3,0)))))*0.01</f>
        <v>0</v>
      </c>
      <c r="H343" s="225">
        <f>-(ROUND(G343*G307,0))</f>
        <v>0</v>
      </c>
      <c r="I343" s="347"/>
      <c r="L343" s="467"/>
    </row>
    <row r="344" spans="1:13" ht="48.75" customHeight="1" thickTop="1" thickBot="1" x14ac:dyDescent="0.3">
      <c r="A344" s="585" t="s">
        <v>685</v>
      </c>
      <c r="B344" s="585"/>
      <c r="C344" s="585"/>
      <c r="D344" s="585"/>
      <c r="E344" s="470"/>
      <c r="F344" s="457"/>
      <c r="G344" s="457"/>
      <c r="H344" s="458"/>
      <c r="I344" s="347"/>
      <c r="M344" s="6"/>
    </row>
    <row r="345" spans="1:13" s="6" customFormat="1" ht="16.5" customHeight="1" thickTop="1" thickBot="1" x14ac:dyDescent="0.3">
      <c r="A345" s="469" t="s">
        <v>690</v>
      </c>
      <c r="B345" s="448"/>
      <c r="C345" s="449"/>
      <c r="D345" s="461"/>
      <c r="E345" s="452"/>
      <c r="F345" s="450"/>
      <c r="G345" s="456"/>
      <c r="H345" s="453"/>
      <c r="I345" s="347"/>
    </row>
    <row r="346" spans="1:13" s="6" customFormat="1" ht="24" customHeight="1" thickTop="1" thickBot="1" x14ac:dyDescent="0.3">
      <c r="A346" s="447"/>
      <c r="B346" s="474" t="str">
        <f>IF(AND(A340&gt;0,A340&lt;500),B328,"")&amp;IF(AND(A340&gt;=500,A340&lt;1000),B332,"")&amp;IF(AND(A340&gt;=1000),B338,"")</f>
        <v/>
      </c>
      <c r="C346" s="474"/>
      <c r="D346" s="474"/>
      <c r="E346" s="474"/>
      <c r="F346" s="474"/>
      <c r="G346" s="451"/>
      <c r="H346" s="454">
        <f>IF(A341=1,IF(AND(A340&gt;0,A340&lt;500),A328,0)+IF(AND(A340&gt;=500,A340&lt;1000),A332,0)+IF(A340&gt;=1000,A338,0),0)</f>
        <v>0</v>
      </c>
      <c r="I346" s="347"/>
    </row>
    <row r="347" spans="1:13" s="6" customFormat="1" ht="24" customHeight="1" thickTop="1" thickBot="1" x14ac:dyDescent="0.3">
      <c r="A347" s="447"/>
      <c r="B347" s="473" t="str">
        <f>IF(AND(A340&gt;0,A340&lt;500),B329,"")&amp;IF(AND(A340&gt;=500,A340&lt;1000),B333,"")&amp;IF(AND(A340&gt;=1000,A340&lt;2000),B339,"")&amp;IF(A340&gt;=2000,B338,"")</f>
        <v/>
      </c>
      <c r="C347" s="472"/>
      <c r="D347" s="472"/>
      <c r="E347" s="472"/>
      <c r="F347" s="472"/>
      <c r="G347" s="455"/>
      <c r="H347" s="454">
        <f>IF(A341=2,IF(AND(A340&gt;0,A340&lt;500),A329,0)+IF(AND(A340&gt;=500,A340&lt;1000),A333,0)+IF(AND(A340&gt;=1000,A340&lt;2000),A339,0),0)</f>
        <v>0</v>
      </c>
      <c r="I347" s="347"/>
    </row>
    <row r="348" spans="1:13" s="5" customFormat="1" ht="30" customHeight="1" thickTop="1" thickBot="1" x14ac:dyDescent="0.3">
      <c r="A348" s="475">
        <f>ROUND(G307+H342+H343+H345+H346+H347,0)</f>
        <v>0</v>
      </c>
      <c r="B348" s="368" t="str">
        <f>IF(E348=1,"PLATBA KARTOU s poplatkem 0%:","PLATBA KARTOU:")</f>
        <v>PLATBA KARTOU:</v>
      </c>
      <c r="C348" s="369"/>
      <c r="D348" s="399">
        <v>1</v>
      </c>
      <c r="E348" s="370">
        <f>IF(D348=2,0,0)</f>
        <v>0</v>
      </c>
      <c r="F348" s="579">
        <f>IF(D348=2,ROUND(A348*0,0),0)</f>
        <v>0</v>
      </c>
      <c r="G348" s="579"/>
      <c r="H348" s="579"/>
      <c r="I348" s="347"/>
    </row>
    <row r="349" spans="1:13" s="5" customFormat="1" ht="21.75" customHeight="1" thickTop="1" x14ac:dyDescent="0.25">
      <c r="A349" s="371" t="s">
        <v>113</v>
      </c>
      <c r="B349" s="372" t="str">
        <f>IF(H308&gt;0,"dovoz","")</f>
        <v/>
      </c>
      <c r="C349" s="373"/>
      <c r="D349" s="373"/>
      <c r="E349" s="374" t="s">
        <v>32</v>
      </c>
      <c r="F349" s="573">
        <f>A348+F348</f>
        <v>0</v>
      </c>
      <c r="G349" s="573"/>
      <c r="H349" s="573"/>
      <c r="I349" s="347"/>
    </row>
    <row r="350" spans="1:13" s="95" customFormat="1" ht="13.5" thickBot="1" x14ac:dyDescent="0.3">
      <c r="A350" s="375" t="s">
        <v>522</v>
      </c>
      <c r="B350" s="376"/>
      <c r="C350" s="377"/>
      <c r="D350" s="377"/>
      <c r="E350" s="377"/>
      <c r="F350" s="577"/>
      <c r="G350" s="578"/>
      <c r="H350" s="578"/>
      <c r="I350" s="347"/>
    </row>
    <row r="351" spans="1:13" ht="24.75" customHeight="1" thickBot="1" x14ac:dyDescent="0.3">
      <c r="A351" s="571" t="s">
        <v>88</v>
      </c>
      <c r="B351" s="572"/>
      <c r="C351" s="572"/>
      <c r="D351" s="572"/>
      <c r="E351" s="572"/>
      <c r="F351" s="572"/>
      <c r="G351" s="572"/>
      <c r="H351" s="572"/>
      <c r="I351" s="347"/>
    </row>
    <row r="352" spans="1:13" ht="13.5" thickBot="1" x14ac:dyDescent="0.35">
      <c r="A352" s="378" t="s">
        <v>523</v>
      </c>
      <c r="B352" s="379"/>
      <c r="C352" s="380"/>
      <c r="D352" s="380"/>
      <c r="E352" s="380"/>
      <c r="F352" s="381"/>
      <c r="G352" s="382"/>
      <c r="H352" s="383"/>
      <c r="I352" s="347"/>
    </row>
    <row r="353" spans="1:9" ht="13.5" thickBot="1" x14ac:dyDescent="0.35">
      <c r="A353" s="378"/>
      <c r="B353" s="384" t="s">
        <v>89</v>
      </c>
      <c r="C353" s="88"/>
      <c r="D353" s="380" t="s">
        <v>246</v>
      </c>
      <c r="E353" s="569" t="s">
        <v>248</v>
      </c>
      <c r="F353" s="570"/>
      <c r="G353" s="570"/>
      <c r="H353" s="570"/>
      <c r="I353" s="347"/>
    </row>
    <row r="354" spans="1:9" ht="13.5" thickBot="1" x14ac:dyDescent="0.35">
      <c r="A354" s="385" t="s">
        <v>90</v>
      </c>
      <c r="B354" s="89"/>
      <c r="C354" s="394" t="s">
        <v>91</v>
      </c>
      <c r="D354" s="559"/>
      <c r="E354" s="560"/>
      <c r="F354" s="560"/>
      <c r="G354" s="560"/>
      <c r="H354" s="560"/>
      <c r="I354" s="347"/>
    </row>
    <row r="355" spans="1:9" ht="13.5" thickBot="1" x14ac:dyDescent="0.35">
      <c r="A355" s="385" t="s">
        <v>92</v>
      </c>
      <c r="B355" s="89"/>
      <c r="C355" s="395" t="s">
        <v>93</v>
      </c>
      <c r="D355" s="90"/>
      <c r="E355" s="396" t="s">
        <v>115</v>
      </c>
      <c r="F355" s="561"/>
      <c r="G355" s="562"/>
      <c r="H355" s="562"/>
      <c r="I355" s="347"/>
    </row>
    <row r="356" spans="1:9" ht="13.5" thickBot="1" x14ac:dyDescent="0.3">
      <c r="A356" s="386"/>
      <c r="B356" s="391" t="s">
        <v>94</v>
      </c>
      <c r="C356" s="563"/>
      <c r="D356" s="564"/>
      <c r="E356" s="397" t="s">
        <v>95</v>
      </c>
      <c r="F356" s="91"/>
      <c r="G356" s="391" t="s">
        <v>96</v>
      </c>
      <c r="H356" s="226"/>
      <c r="I356" s="347"/>
    </row>
    <row r="357" spans="1:9" ht="13.5" thickBot="1" x14ac:dyDescent="0.3">
      <c r="A357" s="386"/>
      <c r="B357" s="391" t="s">
        <v>97</v>
      </c>
      <c r="C357" s="563"/>
      <c r="D357" s="564"/>
      <c r="E357" s="397" t="s">
        <v>95</v>
      </c>
      <c r="F357" s="91"/>
      <c r="G357" s="391" t="s">
        <v>96</v>
      </c>
      <c r="H357" s="226"/>
      <c r="I357" s="347"/>
    </row>
    <row r="358" spans="1:9" ht="13.5" thickBot="1" x14ac:dyDescent="0.35">
      <c r="A358" s="387" t="s">
        <v>524</v>
      </c>
      <c r="B358" s="376"/>
      <c r="C358" s="88"/>
      <c r="D358" s="398"/>
      <c r="E358" s="398"/>
      <c r="F358" s="400"/>
      <c r="G358" s="382"/>
      <c r="H358" s="383"/>
      <c r="I358" s="347"/>
    </row>
    <row r="359" spans="1:9" ht="15" thickTop="1" thickBot="1" x14ac:dyDescent="0.35">
      <c r="A359" s="388"/>
      <c r="B359" s="392"/>
      <c r="C359" s="401"/>
      <c r="D359" s="402"/>
      <c r="E359" s="402"/>
      <c r="F359" s="403" t="s">
        <v>488</v>
      </c>
      <c r="G359" s="92"/>
      <c r="H359" s="406" t="s">
        <v>98</v>
      </c>
      <c r="I359" s="347"/>
    </row>
    <row r="360" spans="1:9" ht="16" thickBot="1" x14ac:dyDescent="0.3">
      <c r="A360" s="389"/>
      <c r="B360" s="393"/>
      <c r="C360" s="398"/>
      <c r="D360" s="398"/>
      <c r="E360" s="401"/>
      <c r="F360" s="404"/>
      <c r="G360" s="405"/>
      <c r="H360" s="405"/>
      <c r="I360" s="347"/>
    </row>
    <row r="361" spans="1:9" ht="13.5" thickBot="1" x14ac:dyDescent="0.3">
      <c r="A361" s="390"/>
      <c r="B361" s="393"/>
      <c r="C361" s="261"/>
      <c r="D361" s="398"/>
      <c r="E361" s="401"/>
      <c r="F361" s="404"/>
      <c r="G361" s="405"/>
      <c r="H361" s="405"/>
      <c r="I361" s="347"/>
    </row>
    <row r="362" spans="1:9" ht="13.5" thickBot="1" x14ac:dyDescent="0.35">
      <c r="A362" s="390"/>
      <c r="B362" s="393"/>
      <c r="C362" s="398"/>
      <c r="D362" s="398"/>
      <c r="E362" s="401"/>
      <c r="F362" s="404" t="s">
        <v>203</v>
      </c>
      <c r="G362" s="92"/>
      <c r="H362" s="405" t="s">
        <v>98</v>
      </c>
      <c r="I362" s="347"/>
    </row>
    <row r="363" spans="1:9" x14ac:dyDescent="0.25">
      <c r="A363" s="565" t="s">
        <v>134</v>
      </c>
      <c r="B363" s="566"/>
      <c r="C363" s="566"/>
      <c r="D363" s="566"/>
      <c r="E363" s="566"/>
      <c r="F363" s="566"/>
      <c r="G363" s="566"/>
      <c r="H363" s="566"/>
      <c r="I363" s="347"/>
    </row>
    <row r="364" spans="1:9" ht="13" x14ac:dyDescent="0.25">
      <c r="A364" s="80" t="s">
        <v>232</v>
      </c>
      <c r="B364" s="81"/>
      <c r="C364" s="82"/>
      <c r="D364" s="82"/>
      <c r="E364" s="82"/>
      <c r="F364" s="83"/>
      <c r="G364" s="84"/>
      <c r="H364" s="83"/>
      <c r="I364" s="347"/>
    </row>
    <row r="365" spans="1:9" ht="3" customHeight="1" x14ac:dyDescent="0.25">
      <c r="B365" s="1"/>
      <c r="C365" s="3"/>
      <c r="D365" s="3"/>
      <c r="E365" s="3"/>
      <c r="F365" s="48"/>
      <c r="G365" s="4"/>
      <c r="H365" s="48"/>
      <c r="I365" s="347"/>
    </row>
    <row r="366" spans="1:9" ht="15.5" x14ac:dyDescent="0.25">
      <c r="A366" s="227" t="s">
        <v>99</v>
      </c>
      <c r="B366" s="567" t="s">
        <v>100</v>
      </c>
      <c r="C366" s="568"/>
      <c r="D366" s="568"/>
      <c r="E366" s="568"/>
      <c r="F366" s="568"/>
      <c r="G366" s="568"/>
      <c r="H366" s="568"/>
      <c r="I366" s="347"/>
    </row>
    <row r="367" spans="1:9" ht="3" customHeight="1" thickBot="1" x14ac:dyDescent="0.3">
      <c r="A367" s="46"/>
      <c r="B367" s="1"/>
      <c r="C367" s="3"/>
      <c r="D367" s="3"/>
      <c r="E367" s="3"/>
      <c r="F367" s="48"/>
      <c r="G367" s="4"/>
      <c r="H367" s="48"/>
      <c r="I367" s="347"/>
    </row>
    <row r="368" spans="1:9" ht="18" customHeight="1" thickBot="1" x14ac:dyDescent="0.35">
      <c r="A368" s="249"/>
      <c r="B368" s="407" t="s">
        <v>112</v>
      </c>
      <c r="C368" s="3"/>
      <c r="D368" s="253" t="s">
        <v>674</v>
      </c>
      <c r="E368" s="254"/>
      <c r="F368" s="255"/>
      <c r="G368" s="256"/>
      <c r="H368" s="257"/>
      <c r="I368" s="347"/>
    </row>
    <row r="369" spans="1:9" ht="13" x14ac:dyDescent="0.3">
      <c r="A369" s="249"/>
      <c r="B369" s="558" t="s">
        <v>671</v>
      </c>
      <c r="C369" s="3"/>
      <c r="D369" s="8" t="s">
        <v>101</v>
      </c>
      <c r="E369" s="9"/>
      <c r="F369" s="51"/>
      <c r="G369" s="4"/>
      <c r="H369" s="48"/>
      <c r="I369" s="347"/>
    </row>
    <row r="370" spans="1:9" ht="20.5" thickBot="1" x14ac:dyDescent="0.45">
      <c r="A370" s="249"/>
      <c r="B370" s="558"/>
      <c r="C370" s="3"/>
      <c r="D370" s="10" t="s">
        <v>602</v>
      </c>
      <c r="E370" s="11"/>
      <c r="F370" s="48"/>
      <c r="G370" s="253" t="s">
        <v>675</v>
      </c>
      <c r="H370" s="258"/>
      <c r="I370" s="347"/>
    </row>
    <row r="371" spans="1:9" ht="18.75" customHeight="1" x14ac:dyDescent="0.25">
      <c r="A371" s="250"/>
      <c r="B371" s="558"/>
      <c r="C371" s="3"/>
      <c r="D371" s="3"/>
      <c r="E371" s="3"/>
      <c r="F371" s="48"/>
      <c r="G371" s="4"/>
      <c r="H371" s="48"/>
      <c r="I371" s="347"/>
    </row>
    <row r="372" spans="1:9" ht="13" thickBot="1" x14ac:dyDescent="0.3">
      <c r="A372" s="7"/>
      <c r="B372" s="12"/>
      <c r="C372" s="3"/>
      <c r="D372" s="3"/>
      <c r="E372" s="3"/>
      <c r="F372" s="48"/>
      <c r="G372" s="4"/>
      <c r="H372" s="48"/>
      <c r="I372" s="347"/>
    </row>
    <row r="373" spans="1:9" ht="20.5" thickBot="1" x14ac:dyDescent="0.45">
      <c r="A373" s="7"/>
      <c r="B373" s="13" t="s">
        <v>139</v>
      </c>
      <c r="C373" s="408" t="s">
        <v>102</v>
      </c>
      <c r="D373" s="409"/>
      <c r="E373" s="3"/>
      <c r="F373" s="48"/>
      <c r="G373" s="4"/>
      <c r="H373" s="48"/>
      <c r="I373" s="347"/>
    </row>
    <row r="374" spans="1:9" x14ac:dyDescent="0.25">
      <c r="A374" s="7"/>
      <c r="B374" s="1"/>
      <c r="C374" s="14" t="s">
        <v>103</v>
      </c>
      <c r="D374" s="3"/>
      <c r="E374" s="3"/>
      <c r="F374" s="48"/>
      <c r="G374" s="4"/>
      <c r="H374" s="48"/>
      <c r="I374" s="347"/>
    </row>
    <row r="375" spans="1:9" x14ac:dyDescent="0.25">
      <c r="A375" s="228"/>
      <c r="B375" s="259" t="s">
        <v>104</v>
      </c>
      <c r="C375" s="260"/>
      <c r="D375" s="260"/>
      <c r="E375" s="229"/>
      <c r="F375" s="230"/>
      <c r="G375" s="231"/>
      <c r="H375" s="232"/>
      <c r="I375" s="347"/>
    </row>
  </sheetData>
  <sheetProtection algorithmName="SHA-512" hashValue="LtTcIOzjMtWsMZIVnv0Kb+bu0FRNPVESgib5XGBGxL6LxZFZxK9SNqlCyKZb6VnXCa8NTghGGhKrr7aI1ZKbAg==" saltValue="1ebZCQS3mpy3kejlGhyLjg==" spinCount="100000" sheet="1" objects="1" scenarios="1"/>
  <mergeCells count="102">
    <mergeCell ref="C331:F331"/>
    <mergeCell ref="C336:F336"/>
    <mergeCell ref="C335:G335"/>
    <mergeCell ref="B46:C46"/>
    <mergeCell ref="B113:E113"/>
    <mergeCell ref="B114:E114"/>
    <mergeCell ref="B115:E115"/>
    <mergeCell ref="B120:E120"/>
    <mergeCell ref="B121:E121"/>
    <mergeCell ref="C330:F330"/>
    <mergeCell ref="A316:B317"/>
    <mergeCell ref="C326:F326"/>
    <mergeCell ref="C325:F325"/>
    <mergeCell ref="C322:F322"/>
    <mergeCell ref="C319:G319"/>
    <mergeCell ref="C316:G316"/>
    <mergeCell ref="C318:F318"/>
    <mergeCell ref="C317:G317"/>
    <mergeCell ref="A318:B324"/>
    <mergeCell ref="C321:F321"/>
    <mergeCell ref="C320:F320"/>
    <mergeCell ref="C324:G324"/>
    <mergeCell ref="C323:F323"/>
    <mergeCell ref="C329:F329"/>
    <mergeCell ref="F349:H349"/>
    <mergeCell ref="C338:F338"/>
    <mergeCell ref="C334:F334"/>
    <mergeCell ref="F350:H350"/>
    <mergeCell ref="F348:H348"/>
    <mergeCell ref="C340:F340"/>
    <mergeCell ref="C332:F332"/>
    <mergeCell ref="C333:F333"/>
    <mergeCell ref="C337:F337"/>
    <mergeCell ref="C339:F339"/>
    <mergeCell ref="A344:D344"/>
    <mergeCell ref="B369:B371"/>
    <mergeCell ref="D354:H354"/>
    <mergeCell ref="F355:H355"/>
    <mergeCell ref="C356:D356"/>
    <mergeCell ref="C357:D357"/>
    <mergeCell ref="A363:H363"/>
    <mergeCell ref="B366:H366"/>
    <mergeCell ref="E353:H353"/>
    <mergeCell ref="A351:H351"/>
    <mergeCell ref="C328:F328"/>
    <mergeCell ref="C327:F327"/>
    <mergeCell ref="B283:E283"/>
    <mergeCell ref="B284:E284"/>
    <mergeCell ref="G307:H307"/>
    <mergeCell ref="C310:F310"/>
    <mergeCell ref="C311:F311"/>
    <mergeCell ref="C312:F312"/>
    <mergeCell ref="C313:F313"/>
    <mergeCell ref="C309:F309"/>
    <mergeCell ref="A308:B314"/>
    <mergeCell ref="C308:F308"/>
    <mergeCell ref="C314:F314"/>
    <mergeCell ref="B97:B98"/>
    <mergeCell ref="B104:E104"/>
    <mergeCell ref="B111:E111"/>
    <mergeCell ref="B112:E112"/>
    <mergeCell ref="F1:H1"/>
    <mergeCell ref="A6:H6"/>
    <mergeCell ref="D2:E2"/>
    <mergeCell ref="A10:A11"/>
    <mergeCell ref="H10:H11"/>
    <mergeCell ref="F10:F11"/>
    <mergeCell ref="B40:C40"/>
    <mergeCell ref="B41:C41"/>
    <mergeCell ref="B33:E33"/>
    <mergeCell ref="G10:G11"/>
    <mergeCell ref="B35:E35"/>
    <mergeCell ref="B34:E34"/>
    <mergeCell ref="I2:I3"/>
    <mergeCell ref="B15:E15"/>
    <mergeCell ref="B18:E18"/>
    <mergeCell ref="I10:I11"/>
    <mergeCell ref="B13:E13"/>
    <mergeCell ref="B14:E14"/>
    <mergeCell ref="B16:E16"/>
    <mergeCell ref="B17:E17"/>
    <mergeCell ref="B26:E26"/>
    <mergeCell ref="H183:H186"/>
    <mergeCell ref="B192:C193"/>
    <mergeCell ref="B170:B173"/>
    <mergeCell ref="B175:E175"/>
    <mergeCell ref="B177:E177"/>
    <mergeCell ref="B178:E178"/>
    <mergeCell ref="B182:E182"/>
    <mergeCell ref="B122:E122"/>
    <mergeCell ref="B125:E125"/>
    <mergeCell ref="B132:E132"/>
    <mergeCell ref="B133:E133"/>
    <mergeCell ref="B206:E206"/>
    <mergeCell ref="B207:E207"/>
    <mergeCell ref="B208:E208"/>
    <mergeCell ref="B194:C195"/>
    <mergeCell ref="B202:E202"/>
    <mergeCell ref="B203:E203"/>
    <mergeCell ref="B204:E204"/>
    <mergeCell ref="B183:C186"/>
    <mergeCell ref="F183:F186"/>
  </mergeCells>
  <phoneticPr fontId="28" type="noConversion"/>
  <hyperlinks>
    <hyperlink ref="C1" r:id="rId1" xr:uid="{00000000-0004-0000-0000-000000000000}"/>
    <hyperlink ref="F1" location="Cislo_vyr" tooltip="ČERNOBÍLÝ TISK" display="TISK OBJEDNÁVKY" xr:uid="{00000000-0004-0000-0000-000001000000}"/>
    <hyperlink ref="A366" location="Objednat!A4" display="Zpět nahoru" xr:uid="{00000000-0004-0000-0000-000002000000}"/>
    <hyperlink ref="A2" location="Kod_vyrobek" display="Kód výrobku" xr:uid="{00000000-0004-0000-0000-000003000000}"/>
    <hyperlink ref="F3" location="Cislo_vyr" display="TISK OBJEDNÁVKY" xr:uid="{00000000-0004-0000-0000-000004000000}"/>
    <hyperlink ref="A363" location="TOP_A" display="Zpět nahoru" xr:uid="{00000000-0004-0000-0000-000005000000}"/>
    <hyperlink ref="F5" location="Cislo_vyr" display="TISK OBJEDNÁVKY" xr:uid="{00000000-0004-0000-0000-000006000000}"/>
    <hyperlink ref="F1:H1" location="Tisk!A1" tooltip="ČERNOBÍLÝ TISK" display="TISK OBJEDNÁVKY" xr:uid="{00000000-0004-0000-0000-000007000000}"/>
  </hyperlinks>
  <pageMargins left="0.39370078740157483" right="0.19685039370078741" top="0.39370078740157483" bottom="0.19685039370078741" header="0.31496062992125984" footer="0.31496062992125984"/>
  <pageSetup paperSize="9" scale="73" fitToHeight="6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8" r:id="rId5" name="Drop Down 224">
              <controlPr defaultSize="0" print="0" autoLine="0" autoPict="0">
                <anchor moveWithCells="1">
                  <from>
                    <xdr:col>2</xdr:col>
                    <xdr:colOff>0</xdr:colOff>
                    <xdr:row>347</xdr:row>
                    <xdr:rowOff>57150</xdr:rowOff>
                  </from>
                  <to>
                    <xdr:col>3</xdr:col>
                    <xdr:colOff>57150</xdr:colOff>
                    <xdr:row>347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" name="Option Button 232">
              <controlPr defaultSize="0" print="0" autoFill="0" autoLine="0" autoPict="0" altText="">
                <anchor moveWithCells="1">
                  <from>
                    <xdr:col>0</xdr:col>
                    <xdr:colOff>241300</xdr:colOff>
                    <xdr:row>344</xdr:row>
                    <xdr:rowOff>203200</xdr:rowOff>
                  </from>
                  <to>
                    <xdr:col>0</xdr:col>
                    <xdr:colOff>666750</xdr:colOff>
                    <xdr:row>345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7" name="Option Button 233">
              <controlPr defaultSize="0" autoFill="0" autoLine="0" autoPict="0">
                <anchor moveWithCells="1">
                  <from>
                    <xdr:col>0</xdr:col>
                    <xdr:colOff>260350</xdr:colOff>
                    <xdr:row>346</xdr:row>
                    <xdr:rowOff>12700</xdr:rowOff>
                  </from>
                  <to>
                    <xdr:col>0</xdr:col>
                    <xdr:colOff>685800</xdr:colOff>
                    <xdr:row>346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A1:K354"/>
  <sheetViews>
    <sheetView showGridLines="0" showRowColHeaders="0" workbookViewId="0">
      <pane ySplit="12" topLeftCell="A13" activePane="bottomLeft" state="frozen"/>
      <selection pane="bottomLeft" activeCell="A12" sqref="A12"/>
    </sheetView>
  </sheetViews>
  <sheetFormatPr defaultRowHeight="12.5" x14ac:dyDescent="0.25"/>
  <cols>
    <col min="1" max="1" width="10.26953125" customWidth="1"/>
    <col min="2" max="2" width="44" customWidth="1"/>
    <col min="3" max="3" width="9.26953125" customWidth="1"/>
    <col min="4" max="4" width="5.7265625" customWidth="1"/>
    <col min="5" max="5" width="6.1796875" customWidth="1"/>
    <col min="6" max="6" width="8.1796875" customWidth="1"/>
    <col min="7" max="7" width="7" style="24" customWidth="1"/>
    <col min="8" max="8" width="9.26953125" customWidth="1"/>
    <col min="9" max="9" width="3" customWidth="1"/>
    <col min="10" max="10" width="31.26953125" customWidth="1"/>
    <col min="11" max="11" width="9.1796875" customWidth="1"/>
    <col min="12" max="12" width="14" customWidth="1"/>
  </cols>
  <sheetData>
    <row r="1" spans="1:11" ht="13" x14ac:dyDescent="0.3">
      <c r="A1" s="628" t="s">
        <v>119</v>
      </c>
      <c r="B1" s="629"/>
      <c r="C1" s="36">
        <f>Objednat!C353</f>
        <v>0</v>
      </c>
      <c r="D1" s="20" t="str">
        <f>Objednat!B353</f>
        <v>Zákaznické číslo:</v>
      </c>
      <c r="F1" s="21" t="s">
        <v>120</v>
      </c>
      <c r="G1" s="624">
        <f ca="1">NOW()</f>
        <v>45355.481318287035</v>
      </c>
      <c r="H1" s="625"/>
      <c r="J1" s="22" t="s">
        <v>673</v>
      </c>
    </row>
    <row r="2" spans="1:11" x14ac:dyDescent="0.25">
      <c r="A2" t="str">
        <f>Objednat!A354</f>
        <v>Jméno:</v>
      </c>
      <c r="B2" s="20">
        <f>Objednat!B354</f>
        <v>0</v>
      </c>
      <c r="C2" t="str">
        <f>Objednat!C354</f>
        <v>  Příjmení:</v>
      </c>
      <c r="D2" s="20">
        <f>Objednat!D354</f>
        <v>0</v>
      </c>
      <c r="G2"/>
    </row>
    <row r="3" spans="1:11" ht="13" x14ac:dyDescent="0.3">
      <c r="A3" t="str">
        <f>Objednat!A355</f>
        <v>Ulice, č.d.: </v>
      </c>
      <c r="B3" s="20">
        <f>Objednat!B355</f>
        <v>0</v>
      </c>
      <c r="C3" s="21" t="str">
        <f>Objednat!C355</f>
        <v>PSČ: </v>
      </c>
      <c r="D3" s="20">
        <f>Objednat!D355</f>
        <v>0</v>
      </c>
      <c r="E3" t="str">
        <f>Objednat!E355</f>
        <v>Město: </v>
      </c>
      <c r="F3" s="20">
        <f>Objednat!F355</f>
        <v>0</v>
      </c>
      <c r="G3"/>
      <c r="J3" s="23" t="s">
        <v>121</v>
      </c>
      <c r="K3" s="22" t="s">
        <v>84</v>
      </c>
    </row>
    <row r="4" spans="1:11" ht="13" x14ac:dyDescent="0.3">
      <c r="A4" t="s">
        <v>247</v>
      </c>
      <c r="B4" s="21" t="str">
        <f>Objednat!B356</f>
        <v>Telefon (důležité pro dovoz): </v>
      </c>
      <c r="C4" s="626">
        <f>Objednat!C356</f>
        <v>0</v>
      </c>
      <c r="D4" s="627"/>
      <c r="E4" t="str">
        <f>Objednat!E356</f>
        <v> v době od </v>
      </c>
      <c r="F4" s="37">
        <f>Objednat!F356</f>
        <v>0</v>
      </c>
      <c r="G4" t="str">
        <f>Objednat!G356</f>
        <v> do </v>
      </c>
      <c r="H4" s="37">
        <f>Objednat!H356</f>
        <v>0</v>
      </c>
      <c r="J4" s="23" t="s">
        <v>122</v>
      </c>
      <c r="K4" s="22"/>
    </row>
    <row r="5" spans="1:11" ht="13" x14ac:dyDescent="0.3">
      <c r="A5" t="str">
        <f>Objednat!E353</f>
        <v>@</v>
      </c>
      <c r="B5" s="21" t="str">
        <f>Objednat!B357</f>
        <v>případně: </v>
      </c>
      <c r="C5" s="626">
        <f>Objednat!C357</f>
        <v>0</v>
      </c>
      <c r="D5" s="627"/>
      <c r="E5" t="str">
        <f>Objednat!E357</f>
        <v> v době od </v>
      </c>
      <c r="F5" s="37">
        <f>Objednat!F357</f>
        <v>0</v>
      </c>
      <c r="G5" t="str">
        <f>Objednat!G357</f>
        <v> do </v>
      </c>
      <c r="H5" s="37">
        <f>Objednat!H357</f>
        <v>0</v>
      </c>
      <c r="K5" s="22" t="s">
        <v>122</v>
      </c>
    </row>
    <row r="6" spans="1:11" ht="13" x14ac:dyDescent="0.3">
      <c r="A6" t="s">
        <v>88</v>
      </c>
      <c r="B6" s="21" t="str">
        <f>Objednat!A358</f>
        <v> Zboží požaduji zaslat/dovézt v  kalendářním týdnu</v>
      </c>
      <c r="C6" s="87">
        <f>Objednat!C358</f>
        <v>0</v>
      </c>
      <c r="G6"/>
      <c r="J6" s="309" t="s">
        <v>532</v>
      </c>
      <c r="K6" s="310"/>
    </row>
    <row r="7" spans="1:11" ht="20.149999999999999" customHeight="1" x14ac:dyDescent="0.3">
      <c r="A7" s="618" t="str">
        <f>Objednat!A351</f>
        <v>Poznámka:</v>
      </c>
      <c r="B7" s="619"/>
      <c r="F7" s="21" t="str">
        <f>Objednat!F359</f>
        <v>FORSIL PROFESSIONAL CLEAR 100g </v>
      </c>
      <c r="G7" s="38">
        <f>Objednat!G359</f>
        <v>0</v>
      </c>
      <c r="H7" t="str">
        <f>Objednat!H359</f>
        <v> kusů</v>
      </c>
      <c r="J7" s="311" t="s">
        <v>314</v>
      </c>
      <c r="K7" s="312"/>
    </row>
    <row r="8" spans="1:11" ht="20.149999999999999" customHeight="1" x14ac:dyDescent="0.3">
      <c r="A8" s="620"/>
      <c r="B8" s="621"/>
      <c r="F8" s="21">
        <f>Objednat!F360</f>
        <v>0</v>
      </c>
      <c r="G8" s="38">
        <f>Objednat!G360</f>
        <v>0</v>
      </c>
      <c r="H8">
        <f>Objednat!H360</f>
        <v>0</v>
      </c>
      <c r="J8" s="313" t="s">
        <v>128</v>
      </c>
      <c r="K8" s="312"/>
    </row>
    <row r="9" spans="1:11" ht="20.149999999999999" customHeight="1" x14ac:dyDescent="0.3">
      <c r="A9" s="620"/>
      <c r="B9" s="621"/>
      <c r="F9" s="21">
        <f>Objednat!F361</f>
        <v>0</v>
      </c>
      <c r="G9" s="38">
        <f>Objednat!G361</f>
        <v>0</v>
      </c>
      <c r="H9">
        <f>Objednat!H361</f>
        <v>0</v>
      </c>
      <c r="J9" s="313" t="s">
        <v>129</v>
      </c>
      <c r="K9" s="312"/>
    </row>
    <row r="10" spans="1:11" ht="20.149999999999999" customHeight="1" x14ac:dyDescent="0.3">
      <c r="A10" s="622"/>
      <c r="B10" s="623"/>
      <c r="F10" s="21" t="str">
        <f>Objednat!F362</f>
        <v>případně další katalogy</v>
      </c>
      <c r="G10" s="38">
        <f>Objednat!G362</f>
        <v>0</v>
      </c>
      <c r="H10" t="str">
        <f>Objednat!H362</f>
        <v> kusů</v>
      </c>
      <c r="J10" s="313" t="s">
        <v>130</v>
      </c>
      <c r="K10" s="312"/>
    </row>
    <row r="11" spans="1:11" ht="13" x14ac:dyDescent="0.3">
      <c r="J11" s="314" t="s">
        <v>131</v>
      </c>
      <c r="K11" s="315"/>
    </row>
    <row r="12" spans="1:11" ht="13" x14ac:dyDescent="0.3">
      <c r="A12" s="25" t="s">
        <v>123</v>
      </c>
      <c r="B12" s="22" t="s">
        <v>124</v>
      </c>
      <c r="C12" s="26" t="s">
        <v>125</v>
      </c>
      <c r="D12" s="26" t="s">
        <v>126</v>
      </c>
      <c r="E12" s="26" t="s">
        <v>127</v>
      </c>
      <c r="F12" s="22" t="s">
        <v>82</v>
      </c>
      <c r="G12" s="27" t="s">
        <v>121</v>
      </c>
      <c r="H12" s="22" t="s">
        <v>84</v>
      </c>
      <c r="J12" t="str">
        <f>Objednat!D2</f>
        <v>Ceník platný 
od 3.2.2024
do 24.5.2024</v>
      </c>
    </row>
    <row r="13" spans="1:11" ht="13" x14ac:dyDescent="0.3">
      <c r="A13" s="47" t="str">
        <f>Objednat!A4</f>
        <v xml:space="preserve"> PRACÍ PRÁŠKY A PRACÍ DOPLŇKY</v>
      </c>
      <c r="B13" s="28"/>
      <c r="C13" s="29"/>
      <c r="D13" s="29"/>
      <c r="E13" s="30"/>
      <c r="F13" s="28"/>
      <c r="G13" s="33"/>
      <c r="H13" s="52"/>
    </row>
    <row r="14" spans="1:11" ht="13" x14ac:dyDescent="0.3">
      <c r="A14" s="19" t="str">
        <f>Objednat!A7</f>
        <v>E865</v>
      </c>
      <c r="B14" s="19" t="str">
        <f>Objednat!B7</f>
        <v xml:space="preserve"> Mr. ExPERt, 7 kg (fólie) 6 + 1 kg GRATIS                   SUPER CENA</v>
      </c>
      <c r="C14" s="19"/>
      <c r="D14" s="19"/>
      <c r="E14" s="19"/>
      <c r="F14" s="19">
        <f>Objednat!F7</f>
        <v>219</v>
      </c>
      <c r="G14" s="19">
        <f>Objednat!G7</f>
        <v>0</v>
      </c>
      <c r="H14" s="19">
        <f>Objednat!H7</f>
        <v>0</v>
      </c>
    </row>
    <row r="15" spans="1:11" ht="13" x14ac:dyDescent="0.3">
      <c r="A15" s="19" t="str">
        <f>Objednat!A8</f>
        <v>F841</v>
      </c>
      <c r="B15" s="19" t="str">
        <f>Objednat!B8</f>
        <v xml:space="preserve"> FORSIL Compact BIO s vůní Alpine fresh                  SUPER CENA
              balení PE folie 7 kg</v>
      </c>
      <c r="C15" s="19"/>
      <c r="D15" s="19"/>
      <c r="E15" s="19"/>
      <c r="F15" s="19">
        <f>Objednat!F8</f>
        <v>329</v>
      </c>
      <c r="G15" s="19">
        <f>Objednat!G8</f>
        <v>0</v>
      </c>
      <c r="H15" s="19">
        <f>Objednat!H8</f>
        <v>0</v>
      </c>
    </row>
    <row r="16" spans="1:11" ht="13" x14ac:dyDescent="0.3">
      <c r="A16" s="19" t="str">
        <f>Objednat!A9</f>
        <v>F839</v>
      </c>
      <c r="B16" s="19" t="str">
        <f>Objednat!B9</f>
        <v xml:space="preserve"> FORSIL Compact CLEAR s vůní Alpine fresh             SUPER CENA
              balení PE folie 7 kg</v>
      </c>
      <c r="C16" s="19"/>
      <c r="D16" s="19"/>
      <c r="E16" s="19"/>
      <c r="F16" s="19">
        <f>Objednat!F9</f>
        <v>369</v>
      </c>
      <c r="G16" s="19">
        <f>Objednat!G9</f>
        <v>0</v>
      </c>
      <c r="H16" s="19">
        <f>Objednat!H9</f>
        <v>0</v>
      </c>
    </row>
    <row r="17" spans="1:8" ht="13" x14ac:dyDescent="0.3">
      <c r="A17" s="19" t="str">
        <f>Objednat!A10</f>
        <v>F915</v>
      </c>
      <c r="B17" s="19" t="str">
        <f>Objednat!B10</f>
        <v xml:space="preserve"> FORSIL PROFESSIONAL CLEAR s vůní Alpine fresh           </v>
      </c>
      <c r="C17" s="19"/>
      <c r="D17" s="19"/>
      <c r="E17" s="19"/>
      <c r="F17" s="19">
        <f>Objednat!F10</f>
        <v>439</v>
      </c>
      <c r="G17" s="19">
        <f>Objednat!G10</f>
        <v>0</v>
      </c>
      <c r="H17" s="19">
        <f>Objednat!H10</f>
        <v>0</v>
      </c>
    </row>
    <row r="18" spans="1:8" ht="13" x14ac:dyDescent="0.3">
      <c r="A18" s="19">
        <f>Objednat!A11</f>
        <v>0</v>
      </c>
      <c r="B18" s="19" t="str">
        <f>Objednat!B11</f>
        <v xml:space="preserve">                   balení PE folie 7 ks                 SUPER CENA</v>
      </c>
      <c r="C18" s="19"/>
      <c r="D18" s="19"/>
      <c r="E18" s="19"/>
      <c r="F18" s="19">
        <f>Objednat!F11</f>
        <v>0</v>
      </c>
      <c r="G18" s="19">
        <f>Objednat!G11</f>
        <v>0</v>
      </c>
      <c r="H18" s="19">
        <f>Objednat!H11</f>
        <v>0</v>
      </c>
    </row>
    <row r="19" spans="1:8" ht="13" x14ac:dyDescent="0.3">
      <c r="A19" s="19" t="str">
        <f>Objednat!A12</f>
        <v>E967</v>
      </c>
      <c r="B19" s="19" t="str">
        <f>Objednat!B12</f>
        <v xml:space="preserve"> 100PER PREMIUM KONCENTRÁT 9kg kyblík           SUPER CENA</v>
      </c>
      <c r="C19" s="19"/>
      <c r="D19" s="19"/>
      <c r="E19" s="19"/>
      <c r="F19" s="19">
        <f>Objednat!F12</f>
        <v>559</v>
      </c>
      <c r="G19" s="19">
        <f>Objednat!G12</f>
        <v>0</v>
      </c>
      <c r="H19" s="19">
        <f>Objednat!H12</f>
        <v>0</v>
      </c>
    </row>
    <row r="20" spans="1:8" ht="13" x14ac:dyDescent="0.3">
      <c r="A20" s="19" t="str">
        <f>Objednat!A13</f>
        <v>M471</v>
      </c>
      <c r="B20" s="19" t="str">
        <f>Objednat!B13</f>
        <v xml:space="preserve"> MONTERÁČEK, 500g  Speciální prací prostředek na mastnou špínu</v>
      </c>
      <c r="C20" s="19"/>
      <c r="D20" s="19"/>
      <c r="E20" s="19"/>
      <c r="F20" s="19">
        <f>Objednat!F13</f>
        <v>59</v>
      </c>
      <c r="G20" s="19">
        <f>Objednat!G13</f>
        <v>0</v>
      </c>
      <c r="H20" s="19">
        <f>Objednat!H13</f>
        <v>0</v>
      </c>
    </row>
    <row r="21" spans="1:8" ht="13" x14ac:dyDescent="0.3">
      <c r="A21" s="19" t="str">
        <f>Objednat!A14</f>
        <v>M806</v>
      </c>
      <c r="B21" s="19" t="str">
        <f>Objednat!B14</f>
        <v xml:space="preserve"> ANEL jádrové mýdl na praní, 200 g</v>
      </c>
      <c r="C21" s="19"/>
      <c r="D21" s="19"/>
      <c r="E21" s="19"/>
      <c r="F21" s="19">
        <f>Objednat!F14</f>
        <v>29</v>
      </c>
      <c r="G21" s="19">
        <f>Objednat!G14</f>
        <v>0</v>
      </c>
      <c r="H21" s="19">
        <f>Objednat!H14</f>
        <v>0</v>
      </c>
    </row>
    <row r="22" spans="1:8" ht="13" x14ac:dyDescent="0.3">
      <c r="A22" s="19" t="str">
        <f>Objednat!A15</f>
        <v>F211</v>
      </c>
      <c r="B22" s="19" t="str">
        <f>Objednat!B15</f>
        <v xml:space="preserve"> FORSIL Aktiv OXI 1kg (spec. prostředek k odstranění skvrn)</v>
      </c>
      <c r="C22" s="19"/>
      <c r="D22" s="19"/>
      <c r="E22" s="19"/>
      <c r="F22" s="19">
        <f>Objednat!F15</f>
        <v>219</v>
      </c>
      <c r="G22" s="19">
        <f>Objednat!G15</f>
        <v>0</v>
      </c>
      <c r="H22" s="19">
        <f>Objednat!H15</f>
        <v>0</v>
      </c>
    </row>
    <row r="23" spans="1:8" ht="13" x14ac:dyDescent="0.3">
      <c r="A23" s="19" t="str">
        <f>Objednat!A16</f>
        <v>F1003</v>
      </c>
      <c r="B23" s="19" t="str">
        <f>Objednat!B16</f>
        <v xml:space="preserve"> FORSIL Aktiv OXI 750g (spec. prostředek k odstranění skvrn)                        SUPER CENA</v>
      </c>
      <c r="C23" s="19"/>
      <c r="D23" s="19"/>
      <c r="E23" s="19"/>
      <c r="F23" s="19">
        <f>Objednat!F16</f>
        <v>149</v>
      </c>
      <c r="G23" s="19">
        <f>Objednat!G16</f>
        <v>0</v>
      </c>
      <c r="H23" s="19">
        <f>Objednat!H16</f>
        <v>0</v>
      </c>
    </row>
    <row r="24" spans="1:8" ht="13" x14ac:dyDescent="0.3">
      <c r="A24" s="19" t="str">
        <f>Objednat!A17</f>
        <v>F492</v>
      </c>
      <c r="B24" s="19" t="str">
        <f>Objednat!B17</f>
        <v> FORSIL Bělík, dóza 1 kg, speciální prostředek k bělení prádla</v>
      </c>
      <c r="C24" s="19"/>
      <c r="D24" s="19"/>
      <c r="E24" s="19"/>
      <c r="F24" s="19">
        <f>Objednat!F17</f>
        <v>219</v>
      </c>
      <c r="G24" s="19">
        <f>Objednat!G17</f>
        <v>0</v>
      </c>
      <c r="H24" s="19">
        <f>Objednat!H17</f>
        <v>0</v>
      </c>
    </row>
    <row r="25" spans="1:8" ht="13" x14ac:dyDescent="0.3">
      <c r="A25" s="19" t="str">
        <f>Objednat!A18</f>
        <v>K413</v>
      </c>
      <c r="B25" s="19" t="str">
        <f>Objednat!B18</f>
        <v xml:space="preserve"> KLASA BÍLÁ, 3 kg (kyblík) (na záclony a bílé prádlo)</v>
      </c>
      <c r="C25" s="19"/>
      <c r="D25" s="19"/>
      <c r="E25" s="19"/>
      <c r="F25" s="19">
        <f>Objednat!F18</f>
        <v>219</v>
      </c>
      <c r="G25" s="19">
        <f>Objednat!G18</f>
        <v>0</v>
      </c>
      <c r="H25" s="19">
        <f>Objednat!H18</f>
        <v>0</v>
      </c>
    </row>
    <row r="26" spans="1:8" ht="13" x14ac:dyDescent="0.3">
      <c r="A26" s="19" t="str">
        <f>Objednat!A19</f>
        <v xml:space="preserve"> TEKUTÉ PROSTŘEDKY</v>
      </c>
      <c r="B26" s="19"/>
      <c r="C26" s="19"/>
      <c r="D26" s="19"/>
      <c r="E26" s="19"/>
      <c r="F26" s="19">
        <f>Objednat!F19</f>
        <v>0</v>
      </c>
      <c r="G26" s="19">
        <f>Objednat!G19</f>
        <v>0</v>
      </c>
      <c r="H26" s="19">
        <f>Objednat!H19</f>
        <v>0</v>
      </c>
    </row>
    <row r="27" spans="1:8" ht="13" x14ac:dyDescent="0.3">
      <c r="A27" s="19" t="str">
        <f>Objednat!A20</f>
        <v>F968</v>
      </c>
      <c r="B27" s="19" t="str">
        <f>Objednat!B20</f>
        <v xml:space="preserve"> FORSIL TURBO AKTIV spciální prostředek k odstranění skvrn, kanystr 1 l</v>
      </c>
      <c r="C27" s="19"/>
      <c r="D27" s="19"/>
      <c r="E27" s="19"/>
      <c r="F27" s="19">
        <f>Objednat!F20</f>
        <v>99</v>
      </c>
      <c r="G27" s="19">
        <f>Objednat!G20</f>
        <v>0</v>
      </c>
      <c r="H27" s="19">
        <f>Objednat!H20</f>
        <v>0</v>
      </c>
    </row>
    <row r="28" spans="1:8" ht="13" x14ac:dyDescent="0.3">
      <c r="A28" s="19" t="str">
        <f>Objednat!A21</f>
        <v>F843</v>
      </c>
      <c r="B28" s="19" t="str">
        <f>Objednat!B21</f>
        <v xml:space="preserve"> FORSIL TURBO AKTIV spciální prostředek k odstranění skvrn, kanystr 3 l</v>
      </c>
      <c r="C28" s="19"/>
      <c r="D28" s="19"/>
      <c r="E28" s="19"/>
      <c r="F28" s="19">
        <f>Objednat!F21</f>
        <v>199</v>
      </c>
      <c r="G28" s="19">
        <f>Objednat!G21</f>
        <v>0</v>
      </c>
      <c r="H28" s="19">
        <f>Objednat!H21</f>
        <v>0</v>
      </c>
    </row>
    <row r="29" spans="1:8" ht="13" x14ac:dyDescent="0.3">
      <c r="A29" s="19" t="str">
        <f>Objednat!A22</f>
        <v>F1001</v>
      </c>
      <c r="B29" s="19" t="str">
        <f>Objednat!B22</f>
        <v xml:space="preserve"> FORSIL SENSITIVE univerzální prací gel na dětské a jemné prádlo, kanystr 1,5 l</v>
      </c>
      <c r="C29" s="19"/>
      <c r="D29" s="19"/>
      <c r="E29" s="19"/>
      <c r="F29" s="19">
        <f>Objednat!F22</f>
        <v>119</v>
      </c>
      <c r="G29" s="19">
        <f>Objednat!G22</f>
        <v>0</v>
      </c>
      <c r="H29" s="19">
        <f>Objednat!H22</f>
        <v>0</v>
      </c>
    </row>
    <row r="30" spans="1:8" ht="13" x14ac:dyDescent="0.3">
      <c r="A30" s="19" t="str">
        <f>Objednat!A23</f>
        <v>F1002</v>
      </c>
      <c r="B30" s="19" t="str">
        <f>Objednat!B23</f>
        <v xml:space="preserve"> 2x FORSIL SENSITIVE univerzální prací gel na dětské a jemné prádlo, kanystr 1,5 l</v>
      </c>
      <c r="C30" s="19"/>
      <c r="D30" s="19"/>
      <c r="E30" s="19"/>
      <c r="F30" s="19">
        <f>Objednat!F23</f>
        <v>198</v>
      </c>
      <c r="G30" s="19">
        <f>Objednat!G23</f>
        <v>0</v>
      </c>
      <c r="H30" s="19">
        <f>Objednat!H23</f>
        <v>0</v>
      </c>
    </row>
    <row r="31" spans="1:8" ht="13" x14ac:dyDescent="0.3">
      <c r="A31" s="19" t="str">
        <f>Objednat!A24</f>
        <v>E866</v>
      </c>
      <c r="B31" s="19" t="str">
        <f>Objednat!B24</f>
        <v xml:space="preserve"> Mr. ExPERt s marseillským mýdlem, univerzální prací gel,  3 l</v>
      </c>
      <c r="C31" s="19"/>
      <c r="D31" s="19"/>
      <c r="E31" s="19"/>
      <c r="F31" s="19">
        <f>Objednat!F24</f>
        <v>129</v>
      </c>
      <c r="G31" s="19">
        <f>Objednat!G24</f>
        <v>0</v>
      </c>
      <c r="H31" s="19">
        <f>Objednat!H24</f>
        <v>0</v>
      </c>
    </row>
    <row r="32" spans="1:8" ht="13" x14ac:dyDescent="0.3">
      <c r="A32" s="19" t="str">
        <f>Objednat!A25</f>
        <v>E886</v>
      </c>
      <c r="B32" s="19" t="str">
        <f>Objednat!B25</f>
        <v xml:space="preserve"> Mr. ExPERt COLOR &amp; BLACKs marseillským mýdlem,
 prací gel na barevné a černé prádlo,  3 l</v>
      </c>
      <c r="C32" s="19"/>
      <c r="D32" s="19"/>
      <c r="E32" s="19"/>
      <c r="F32" s="19">
        <f>Objednat!F25</f>
        <v>129</v>
      </c>
      <c r="G32" s="19">
        <f>Objednat!G25</f>
        <v>0</v>
      </c>
      <c r="H32" s="19">
        <f>Objednat!H25</f>
        <v>0</v>
      </c>
    </row>
    <row r="33" spans="1:8" ht="13" x14ac:dyDescent="0.3">
      <c r="A33" s="19" t="str">
        <f>Objednat!A26</f>
        <v>F916</v>
      </c>
      <c r="B33" s="19" t="str">
        <f>Objednat!B26</f>
        <v xml:space="preserve"> FORSIL PROFESSIONAL CLEAR s marseillským mýdlem, univ. prací gel, 3 l  MEGA CENA       EXTRA SILNÝ</v>
      </c>
      <c r="C33" s="19"/>
      <c r="D33" s="19"/>
      <c r="E33" s="19"/>
      <c r="F33" s="19">
        <f>Objednat!F26</f>
        <v>179</v>
      </c>
      <c r="G33" s="19">
        <f>Objednat!G26</f>
        <v>0</v>
      </c>
      <c r="H33" s="19">
        <f>Objednat!H26</f>
        <v>0</v>
      </c>
    </row>
    <row r="34" spans="1:8" ht="13" x14ac:dyDescent="0.3">
      <c r="A34" s="19" t="str">
        <f>Objednat!A27</f>
        <v>F733</v>
      </c>
      <c r="B34" s="19" t="str">
        <f>Objednat!B27</f>
        <v xml:space="preserve"> FORSIL Clear gel, s marseillským mýdlem, univerzální prací gel, 3 l</v>
      </c>
      <c r="C34" s="19"/>
      <c r="D34" s="19"/>
      <c r="E34" s="19"/>
      <c r="F34" s="19">
        <f>Objednat!F27</f>
        <v>159</v>
      </c>
      <c r="G34" s="19">
        <f>Objednat!G27</f>
        <v>0</v>
      </c>
      <c r="H34" s="19">
        <f>Objednat!H27</f>
        <v>0</v>
      </c>
    </row>
    <row r="35" spans="1:8" ht="13" x14ac:dyDescent="0.3">
      <c r="A35" s="19" t="str">
        <f>Objednat!A28</f>
        <v>F633</v>
      </c>
      <c r="B35" s="19" t="str">
        <f>Objednat!B28</f>
        <v xml:space="preserve"> FORSIL Color Plus gel, prací prostředekl na barevné prádlo, 3 l</v>
      </c>
      <c r="C35" s="19"/>
      <c r="D35" s="19"/>
      <c r="E35" s="19"/>
      <c r="F35" s="19">
        <f>Objednat!F28</f>
        <v>159</v>
      </c>
      <c r="G35" s="19">
        <f>Objednat!G28</f>
        <v>0</v>
      </c>
      <c r="H35" s="19">
        <f>Objednat!H28</f>
        <v>0</v>
      </c>
    </row>
    <row r="36" spans="1:8" ht="13" x14ac:dyDescent="0.3">
      <c r="A36" s="19" t="str">
        <f>Objednat!A29</f>
        <v>F634</v>
      </c>
      <c r="B36" s="19" t="str">
        <f>Objednat!B29</f>
        <v xml:space="preserve"> FORSIL Black Plus gel, prací gel na černé a barevné prádlo, 3 l</v>
      </c>
      <c r="C36" s="19"/>
      <c r="D36" s="19"/>
      <c r="E36" s="19"/>
      <c r="F36" s="19">
        <f>Objednat!F29</f>
        <v>159</v>
      </c>
      <c r="G36" s="19">
        <f>Objednat!G29</f>
        <v>0</v>
      </c>
      <c r="H36" s="19">
        <f>Objednat!H29</f>
        <v>0</v>
      </c>
    </row>
    <row r="37" spans="1:8" ht="13" x14ac:dyDescent="0.3">
      <c r="A37" s="19" t="str">
        <f>Objednat!A30</f>
        <v>E519</v>
      </c>
      <c r="B37" s="19" t="str">
        <f>Objednat!B30</f>
        <v xml:space="preserve"> 100PER PREMIUM COMPLETE s marseillským mýdlem, univerzál. prací gel, 3 l</v>
      </c>
      <c r="C37" s="19"/>
      <c r="D37" s="19"/>
      <c r="E37" s="19"/>
      <c r="F37" s="19">
        <f>Objednat!F30</f>
        <v>159</v>
      </c>
      <c r="G37" s="19">
        <f>Objednat!G30</f>
        <v>0</v>
      </c>
      <c r="H37" s="19">
        <f>Objednat!H30</f>
        <v>0</v>
      </c>
    </row>
    <row r="38" spans="1:8" ht="13" x14ac:dyDescent="0.3">
      <c r="A38" s="19" t="str">
        <f>Objednat!A31</f>
        <v>E520</v>
      </c>
      <c r="B38" s="19" t="str">
        <f>Objednat!B31</f>
        <v xml:space="preserve"> 100PER PREMIUM COLOR s marseillským mýdlem, prací gel na bar. prádlo, 3 l</v>
      </c>
      <c r="C38" s="19"/>
      <c r="D38" s="19"/>
      <c r="E38" s="19"/>
      <c r="F38" s="19">
        <f>Objednat!F31</f>
        <v>159</v>
      </c>
      <c r="G38" s="19">
        <f>Objednat!G31</f>
        <v>0</v>
      </c>
      <c r="H38" s="19">
        <f>Objednat!H31</f>
        <v>0</v>
      </c>
    </row>
    <row r="39" spans="1:8" ht="13" x14ac:dyDescent="0.3">
      <c r="A39" s="19" t="str">
        <f>Objednat!A32</f>
        <v>E521</v>
      </c>
      <c r="B39" s="19" t="str">
        <f>Objednat!B32</f>
        <v xml:space="preserve"> 100PER PREMIUM BLACK s marseillským mýdlem, prací gel na černé prádlo, 3 l</v>
      </c>
      <c r="C39" s="19"/>
      <c r="D39" s="19"/>
      <c r="E39" s="19"/>
      <c r="F39" s="19">
        <f>Objednat!F32</f>
        <v>159</v>
      </c>
      <c r="G39" s="19">
        <f>Objednat!G32</f>
        <v>0</v>
      </c>
      <c r="H39" s="19">
        <f>Objednat!H32</f>
        <v>0</v>
      </c>
    </row>
    <row r="40" spans="1:8" ht="13" x14ac:dyDescent="0.3">
      <c r="A40" s="19" t="str">
        <f>Objednat!A33</f>
        <v>V067</v>
      </c>
      <c r="B40" s="19" t="str">
        <f>Objednat!B33</f>
        <v xml:space="preserve"> KLASA PLUS, prací prostředek, 1 litr (na vlnu a hedvábí)</v>
      </c>
      <c r="C40" s="19"/>
      <c r="D40" s="19"/>
      <c r="E40" s="19"/>
      <c r="F40" s="19">
        <f>Objednat!F33</f>
        <v>89</v>
      </c>
      <c r="G40" s="19">
        <f>Objednat!G33</f>
        <v>0</v>
      </c>
      <c r="H40" s="19">
        <f>Objednat!H33</f>
        <v>0</v>
      </c>
    </row>
    <row r="41" spans="1:8" ht="13" x14ac:dyDescent="0.3">
      <c r="A41" s="19" t="str">
        <f>Objednat!A34</f>
        <v>V068</v>
      </c>
      <c r="B41" s="19" t="str">
        <f>Objednat!B34</f>
        <v xml:space="preserve"> KLASA PLUS, prací prostředek, 3 litry (na vlnu a hedvábí)</v>
      </c>
      <c r="C41" s="19"/>
      <c r="D41" s="19"/>
      <c r="E41" s="19"/>
      <c r="F41" s="19">
        <f>Objednat!F34</f>
        <v>199</v>
      </c>
      <c r="G41" s="19">
        <f>Objednat!G34</f>
        <v>0</v>
      </c>
      <c r="H41" s="19">
        <f>Objednat!H34</f>
        <v>0</v>
      </c>
    </row>
    <row r="42" spans="1:8" ht="13" x14ac:dyDescent="0.3">
      <c r="A42" s="19" t="str">
        <f>Objednat!A35</f>
        <v>F209</v>
      </c>
      <c r="B42" s="19" t="str">
        <f>Objednat!B35</f>
        <v xml:space="preserve"> FORSIL Silk, prací prostředek s vůní květů, 3 l                                         </v>
      </c>
      <c r="C42" s="19"/>
      <c r="D42" s="19"/>
      <c r="E42" s="19"/>
      <c r="F42" s="19">
        <f>Objednat!F35</f>
        <v>199</v>
      </c>
      <c r="G42" s="19">
        <f>Objednat!G35</f>
        <v>0</v>
      </c>
      <c r="H42" s="19">
        <f>Objednat!H35</f>
        <v>0</v>
      </c>
    </row>
    <row r="43" spans="1:8" ht="13" x14ac:dyDescent="0.3">
      <c r="A43" s="19" t="str">
        <f>Objednat!A36</f>
        <v>E887</v>
      </c>
      <c r="B43" s="19" t="str">
        <f>Objednat!B36</f>
        <v xml:space="preserve"> 100PER PREMIUM ALPINE FRESH aviváž 1l, koncentrát 1l = 4l</v>
      </c>
      <c r="C43" s="19"/>
      <c r="D43" s="19"/>
      <c r="E43" s="19"/>
      <c r="F43" s="19">
        <f>Objednat!F36</f>
        <v>69</v>
      </c>
      <c r="G43" s="19">
        <f>Objednat!G36</f>
        <v>0</v>
      </c>
      <c r="H43" s="19">
        <f>Objednat!H36</f>
        <v>0</v>
      </c>
    </row>
    <row r="44" spans="1:8" ht="13" x14ac:dyDescent="0.3">
      <c r="A44" s="19" t="str">
        <f>Objednat!A37</f>
        <v>E888</v>
      </c>
      <c r="B44" s="19" t="str">
        <f>Objednat!B37</f>
        <v xml:space="preserve"> SUPER CENA TRIPACK 3 x 100PER PREMIUM ALPINE FRESH aviváž, 1 litr</v>
      </c>
      <c r="C44" s="19"/>
      <c r="D44" s="19"/>
      <c r="E44" s="19"/>
      <c r="F44" s="19">
        <f>Objednat!F37</f>
        <v>189</v>
      </c>
      <c r="G44" s="19">
        <f>Objednat!G37</f>
        <v>0</v>
      </c>
      <c r="H44" s="19">
        <f>Objednat!H37</f>
        <v>0</v>
      </c>
    </row>
    <row r="45" spans="1:8" ht="13" x14ac:dyDescent="0.3">
      <c r="A45" s="19" t="str">
        <f>Objednat!A38</f>
        <v>A693</v>
      </c>
      <c r="B45" s="19" t="str">
        <f>Objednat!B38</f>
        <v xml:space="preserve"> 100PER AVI, avivážní prostředek, bílá 5 l   S NOVÝM PARFÉMEM</v>
      </c>
      <c r="C45" s="19"/>
      <c r="D45" s="19"/>
      <c r="E45" s="19"/>
      <c r="F45" s="19">
        <f>Objednat!F38</f>
        <v>169</v>
      </c>
      <c r="G45" s="19">
        <f>Objednat!G38</f>
        <v>0</v>
      </c>
      <c r="H45" s="19">
        <f>Objednat!H38</f>
        <v>0</v>
      </c>
    </row>
    <row r="46" spans="1:8" ht="13" x14ac:dyDescent="0.3">
      <c r="A46" s="19" t="str">
        <f>Objednat!A39</f>
        <v>A694</v>
      </c>
      <c r="B46" s="19" t="str">
        <f>Objednat!B39</f>
        <v xml:space="preserve"> 100PER AVI, avivážní prostředek, modrá 5 l   S NOVÝM PARFÉMEM</v>
      </c>
      <c r="C46" s="19"/>
      <c r="D46" s="19"/>
      <c r="E46" s="19"/>
      <c r="F46" s="19">
        <f>Objednat!F39</f>
        <v>169</v>
      </c>
      <c r="G46" s="19">
        <f>Objednat!G39</f>
        <v>0</v>
      </c>
      <c r="H46" s="19">
        <f>Objednat!H39</f>
        <v>0</v>
      </c>
    </row>
    <row r="47" spans="1:8" ht="13" x14ac:dyDescent="0.3">
      <c r="A47" s="19" t="str">
        <f>Objednat!A40</f>
        <v>J033</v>
      </c>
      <c r="B47" s="19" t="str">
        <f>Objednat!B40</f>
        <v xml:space="preserve"> ŠKROB Betys jarní louka, 3 litry</v>
      </c>
      <c r="C47" s="19"/>
      <c r="D47" s="19"/>
      <c r="E47" s="19"/>
      <c r="F47" s="19">
        <f>Objednat!F40</f>
        <v>179</v>
      </c>
      <c r="G47" s="19">
        <f>Objednat!G40</f>
        <v>0</v>
      </c>
      <c r="H47" s="19">
        <f>Objednat!H40</f>
        <v>0</v>
      </c>
    </row>
    <row r="48" spans="1:8" ht="13" x14ac:dyDescent="0.3">
      <c r="A48" s="19" t="str">
        <f>Objednat!A41</f>
        <v>J218</v>
      </c>
      <c r="B48" s="19" t="str">
        <f>Objednat!B41</f>
        <v xml:space="preserve"> ŠKROB Betys levandule, 3 litry</v>
      </c>
      <c r="C48" s="19"/>
      <c r="D48" s="19"/>
      <c r="E48" s="19"/>
      <c r="F48" s="19">
        <f>Objednat!F41</f>
        <v>179</v>
      </c>
      <c r="G48" s="19">
        <f>Objednat!G41</f>
        <v>0</v>
      </c>
      <c r="H48" s="19">
        <f>Objednat!H41</f>
        <v>0</v>
      </c>
    </row>
    <row r="49" spans="1:8" ht="13" x14ac:dyDescent="0.3">
      <c r="A49" s="19" t="str">
        <f>Objednat!A42</f>
        <v>F807</v>
      </c>
      <c r="B49" s="19" t="str">
        <f>Objednat!B42</f>
        <v xml:space="preserve"> FORSIL s vůní ALPINE FRESH, avivážní prostředek, 3 l</v>
      </c>
      <c r="C49" s="19"/>
      <c r="D49" s="19"/>
      <c r="E49" s="19"/>
      <c r="F49" s="19">
        <f>Objednat!F42</f>
        <v>149</v>
      </c>
      <c r="G49" s="19">
        <f>Objednat!G42</f>
        <v>0</v>
      </c>
      <c r="H49" s="19">
        <f>Objednat!H42</f>
        <v>0</v>
      </c>
    </row>
    <row r="50" spans="1:8" ht="13" x14ac:dyDescent="0.3">
      <c r="A50" s="19" t="str">
        <f>Objednat!A43</f>
        <v>F867</v>
      </c>
      <c r="B50" s="19" t="str">
        <f>Objednat!B43</f>
        <v xml:space="preserve"> FORSIL s vůní FLOWER FRESH avivážní prostředek,  3l </v>
      </c>
      <c r="C50" s="19"/>
      <c r="D50" s="19"/>
      <c r="E50" s="19"/>
      <c r="F50" s="19">
        <f>Objednat!F43</f>
        <v>149</v>
      </c>
      <c r="G50" s="19">
        <f>Objednat!G43</f>
        <v>0</v>
      </c>
      <c r="H50" s="19">
        <f>Objednat!H43</f>
        <v>0</v>
      </c>
    </row>
    <row r="51" spans="1:8" ht="13" x14ac:dyDescent="0.3">
      <c r="A51" s="19" t="str">
        <f>Objednat!A44</f>
        <v xml:space="preserve"> ČISTÍCÍ PROSTŘEDKY NA KOUPELNY, PÍSKY</v>
      </c>
      <c r="B51" s="19"/>
      <c r="C51" s="19"/>
      <c r="D51" s="19"/>
      <c r="E51" s="19"/>
      <c r="F51" s="19">
        <f>Objednat!F44</f>
        <v>0</v>
      </c>
      <c r="G51" s="19">
        <f>Objednat!G44</f>
        <v>0</v>
      </c>
      <c r="H51" s="19">
        <f>Objednat!H44</f>
        <v>0</v>
      </c>
    </row>
    <row r="52" spans="1:8" ht="13" x14ac:dyDescent="0.3">
      <c r="A52" s="19" t="str">
        <f>Objednat!A45</f>
        <v>E868</v>
      </c>
      <c r="B52" s="19" t="str">
        <f>Objednat!B45</f>
        <v xml:space="preserve"> Mr. ExPERt - SUPER CLEANER, tekutý čistící krém, 500 ml        </v>
      </c>
      <c r="C52" s="19"/>
      <c r="D52" s="19"/>
      <c r="E52" s="19"/>
      <c r="F52" s="19">
        <f>Objednat!F45</f>
        <v>39</v>
      </c>
      <c r="G52" s="19">
        <f>Objednat!G45</f>
        <v>0</v>
      </c>
      <c r="H52" s="19">
        <f>Objednat!H45</f>
        <v>0</v>
      </c>
    </row>
    <row r="53" spans="1:8" ht="13" x14ac:dyDescent="0.3">
      <c r="A53" s="19" t="str">
        <f>Objednat!A46</f>
        <v>E571</v>
      </c>
      <c r="B53" s="19" t="str">
        <f>Objednat!B46</f>
        <v xml:space="preserve"> 100PER PREMIUM antibakteriální čistič koupelen, 1 l s rozprašovačem</v>
      </c>
      <c r="C53" s="19"/>
      <c r="D53" s="19"/>
      <c r="E53" s="19"/>
      <c r="F53" s="19">
        <f>Objednat!F46</f>
        <v>139</v>
      </c>
      <c r="G53" s="19">
        <f>Objednat!G46</f>
        <v>0</v>
      </c>
      <c r="H53" s="19">
        <f>Objednat!H46</f>
        <v>0</v>
      </c>
    </row>
    <row r="54" spans="1:8" ht="13" x14ac:dyDescent="0.3">
      <c r="A54" s="19" t="str">
        <f>Objednat!A47</f>
        <v>N172</v>
      </c>
      <c r="B54" s="19" t="str">
        <f>Objednat!B47</f>
        <v xml:space="preserve"> KLASA Perfekt plus, 550 g, čistící prášek s akt. chlorem, s vůní citrónu</v>
      </c>
      <c r="C54" s="19"/>
      <c r="D54" s="19"/>
      <c r="E54" s="19"/>
      <c r="F54" s="19">
        <f>Objednat!F47</f>
        <v>49</v>
      </c>
      <c r="G54" s="19">
        <f>Objednat!G47</f>
        <v>0</v>
      </c>
      <c r="H54" s="19">
        <f>Objednat!H47</f>
        <v>0</v>
      </c>
    </row>
    <row r="55" spans="1:8" ht="13" x14ac:dyDescent="0.3">
      <c r="A55" s="19" t="str">
        <f>Objednat!A48</f>
        <v xml:space="preserve"> SAPONÁTY NA NÁDOBÍ</v>
      </c>
      <c r="B55" s="19"/>
      <c r="C55" s="19"/>
      <c r="D55" s="19"/>
      <c r="E55" s="19"/>
      <c r="F55" s="19">
        <f>Objednat!F48</f>
        <v>0</v>
      </c>
      <c r="G55" s="19">
        <f>Objednat!G48</f>
        <v>0</v>
      </c>
      <c r="H55" s="19">
        <f>Objednat!H48</f>
        <v>0</v>
      </c>
    </row>
    <row r="56" spans="1:8" ht="13" x14ac:dyDescent="0.3">
      <c r="A56" s="19" t="str">
        <f>Objednat!A49</f>
        <v>P700</v>
      </c>
      <c r="B56" s="19" t="str">
        <f>Objednat!B49</f>
        <v xml:space="preserve"> Mr. PROFESIONAL PERLA saponát na nádobí 5 l</v>
      </c>
      <c r="C56" s="19"/>
      <c r="D56" s="19"/>
      <c r="E56" s="19"/>
      <c r="F56" s="19">
        <f>Objednat!F49</f>
        <v>159</v>
      </c>
      <c r="G56" s="19">
        <f>Objednat!G49</f>
        <v>0</v>
      </c>
      <c r="H56" s="19">
        <f>Objednat!H49</f>
        <v>0</v>
      </c>
    </row>
    <row r="57" spans="1:8" ht="13" x14ac:dyDescent="0.3">
      <c r="A57" s="19" t="str">
        <f>Objednat!A50</f>
        <v>D171</v>
      </c>
      <c r="B57" s="19" t="str">
        <f>Objednat!B50</f>
        <v xml:space="preserve"> KLASA Dezan, prostředek na mytí nádobí, 5 litrů, s dezinf. přísadou</v>
      </c>
      <c r="C57" s="19"/>
      <c r="D57" s="19"/>
      <c r="E57" s="19"/>
      <c r="F57" s="19">
        <f>Objednat!F50</f>
        <v>239</v>
      </c>
      <c r="G57" s="19">
        <f>Objednat!G50</f>
        <v>0</v>
      </c>
      <c r="H57" s="19">
        <f>Objednat!H50</f>
        <v>0</v>
      </c>
    </row>
    <row r="58" spans="1:8" ht="13" x14ac:dyDescent="0.3">
      <c r="A58" s="19" t="str">
        <f>Objednat!A51</f>
        <v>E330</v>
      </c>
      <c r="B58" s="19" t="str">
        <f>Objednat!B51</f>
        <v xml:space="preserve"> Mr. ExPERt, saponát na nádobí, 5l</v>
      </c>
      <c r="C58" s="19"/>
      <c r="D58" s="19"/>
      <c r="E58" s="19"/>
      <c r="F58" s="19">
        <f>Objednat!F51</f>
        <v>129</v>
      </c>
      <c r="G58" s="19">
        <f>Objednat!G51</f>
        <v>0</v>
      </c>
      <c r="H58" s="19">
        <f>Objednat!H51</f>
        <v>0</v>
      </c>
    </row>
    <row r="59" spans="1:8" ht="13" x14ac:dyDescent="0.3">
      <c r="A59" s="19" t="str">
        <f>Objednat!A52</f>
        <v xml:space="preserve"> PROSTŘEDKY NA WC, KOUPELNY, KUCHYNĚ</v>
      </c>
      <c r="B59" s="19"/>
      <c r="C59" s="19"/>
      <c r="D59" s="19"/>
      <c r="E59" s="19"/>
      <c r="F59" s="19">
        <f>Objednat!F52</f>
        <v>0</v>
      </c>
      <c r="G59" s="19">
        <f>Objednat!G52</f>
        <v>0</v>
      </c>
      <c r="H59" s="19">
        <f>Objednat!H52</f>
        <v>0</v>
      </c>
    </row>
    <row r="60" spans="1:8" ht="13" x14ac:dyDescent="0.3">
      <c r="A60" s="19" t="str">
        <f>Objednat!A53</f>
        <v>K237</v>
      </c>
      <c r="B60" s="19" t="str">
        <f>Objednat!B53</f>
        <v xml:space="preserve"> KLASA Kameňák, do varných konvic, 500 ml</v>
      </c>
      <c r="C60" s="19"/>
      <c r="D60" s="19"/>
      <c r="E60" s="19"/>
      <c r="F60" s="19">
        <f>Objednat!F53</f>
        <v>79</v>
      </c>
      <c r="G60" s="19">
        <f>Objednat!G53</f>
        <v>0</v>
      </c>
      <c r="H60" s="19">
        <f>Objednat!H53</f>
        <v>0</v>
      </c>
    </row>
    <row r="61" spans="1:8" ht="13" x14ac:dyDescent="0.3">
      <c r="A61" s="19" t="str">
        <f>Objednat!A54</f>
        <v>K216</v>
      </c>
      <c r="B61" s="19" t="str">
        <f>Objednat!B54</f>
        <v xml:space="preserve"> MILIT STOP, na vodní kámen, 500 ml</v>
      </c>
      <c r="C61" s="19"/>
      <c r="D61" s="19"/>
      <c r="E61" s="19"/>
      <c r="F61" s="19">
        <f>Objednat!F54</f>
        <v>69</v>
      </c>
      <c r="G61" s="19">
        <f>Objednat!G54</f>
        <v>0</v>
      </c>
      <c r="H61" s="19">
        <f>Objednat!H54</f>
        <v>0</v>
      </c>
    </row>
    <row r="62" spans="1:8" ht="13" x14ac:dyDescent="0.3">
      <c r="A62" s="19" t="str">
        <f>Objednat!A55</f>
        <v>K414</v>
      </c>
      <c r="B62" s="19" t="str">
        <f>Objednat!B55</f>
        <v xml:space="preserve"> KLASA aktivní pěna, balení 500 ml</v>
      </c>
      <c r="C62" s="19"/>
      <c r="D62" s="19"/>
      <c r="E62" s="19"/>
      <c r="F62" s="19">
        <f>Objednat!F55</f>
        <v>129</v>
      </c>
      <c r="G62" s="19">
        <f>Objednat!G55</f>
        <v>0</v>
      </c>
      <c r="H62" s="19">
        <f>Objednat!H55</f>
        <v>0</v>
      </c>
    </row>
    <row r="63" spans="1:8" ht="13" x14ac:dyDescent="0.3">
      <c r="A63" s="19" t="str">
        <f>Objednat!A56</f>
        <v>E379</v>
      </c>
      <c r="B63" s="19" t="str">
        <f>Objednat!B56</f>
        <v xml:space="preserve"> Mr. ExPERt na akrylátové vany, 500 ml</v>
      </c>
      <c r="C63" s="19"/>
      <c r="D63" s="19"/>
      <c r="E63" s="19"/>
      <c r="F63" s="19">
        <f>Objednat!F56</f>
        <v>79</v>
      </c>
      <c r="G63" s="19">
        <f>Objednat!G56</f>
        <v>0</v>
      </c>
      <c r="H63" s="19">
        <f>Objednat!H56</f>
        <v>0</v>
      </c>
    </row>
    <row r="64" spans="1:8" ht="13" x14ac:dyDescent="0.3">
      <c r="A64" s="19" t="str">
        <f>Objednat!A57</f>
        <v>ČISTÍCÍ PROSTŘEDKY NA PODLAHY, KOBERCE A ČALOUNĚNÍ</v>
      </c>
      <c r="B64" s="19"/>
      <c r="C64" s="19"/>
      <c r="D64" s="19"/>
      <c r="E64" s="19"/>
      <c r="F64" s="19">
        <f>Objednat!F57</f>
        <v>0</v>
      </c>
      <c r="G64" s="19">
        <f>Objednat!G57</f>
        <v>0</v>
      </c>
      <c r="H64" s="19">
        <f>Objednat!H57</f>
        <v>0</v>
      </c>
    </row>
    <row r="65" spans="1:8" ht="13" x14ac:dyDescent="0.3">
      <c r="A65" s="19" t="str">
        <f>Objednat!A58</f>
        <v>F309</v>
      </c>
      <c r="B65" s="19" t="str">
        <f>Objednat!B58</f>
        <v xml:space="preserve"> FORSIL Prim Extra 3v1, 3 l (na plovoucí podlahy, parkety, mramor apod.)</v>
      </c>
      <c r="C65" s="19"/>
      <c r="D65" s="19"/>
      <c r="E65" s="19"/>
      <c r="F65" s="19">
        <f>Objednat!F58</f>
        <v>149</v>
      </c>
      <c r="G65" s="19">
        <f>Objednat!G58</f>
        <v>0</v>
      </c>
      <c r="H65" s="19">
        <f>Objednat!H58</f>
        <v>0</v>
      </c>
    </row>
    <row r="66" spans="1:8" ht="13" x14ac:dyDescent="0.3">
      <c r="A66" s="19" t="str">
        <f>Objednat!A59</f>
        <v>G737</v>
      </c>
      <c r="B66" s="19" t="str">
        <f>Objednat!B59</f>
        <v xml:space="preserve"> MR. PROFESIONAL GLANC, 5 litrů</v>
      </c>
      <c r="C66" s="19"/>
      <c r="D66" s="19"/>
      <c r="E66" s="19"/>
      <c r="F66" s="19">
        <f>Objednat!F59</f>
        <v>139</v>
      </c>
      <c r="G66" s="19">
        <f>Objednat!G59</f>
        <v>0</v>
      </c>
      <c r="H66" s="19">
        <f>Objednat!H59</f>
        <v>0</v>
      </c>
    </row>
    <row r="67" spans="1:8" ht="13" x14ac:dyDescent="0.3">
      <c r="A67" s="19" t="str">
        <f>Objednat!A60</f>
        <v xml:space="preserve"> PROSTŘEDKY NA WC, KOUPELNY, KUCHYNĚ A NÁBYTEK</v>
      </c>
      <c r="B67" s="19"/>
      <c r="C67" s="19"/>
      <c r="D67" s="19"/>
      <c r="E67" s="19"/>
      <c r="F67" s="19">
        <f>Objednat!F60</f>
        <v>0</v>
      </c>
      <c r="G67" s="19">
        <f>Objednat!G60</f>
        <v>0</v>
      </c>
      <c r="H67" s="19">
        <f>Objednat!H60</f>
        <v>0</v>
      </c>
    </row>
    <row r="68" spans="1:8" ht="13" x14ac:dyDescent="0.3">
      <c r="A68" s="19" t="str">
        <f>Objednat!A61</f>
        <v>T050</v>
      </c>
      <c r="B68" s="19" t="str">
        <f>Objednat!B61</f>
        <v xml:space="preserve"> EFEKT Turbočistič, superčistič sifónů, 900g</v>
      </c>
      <c r="C68" s="19"/>
      <c r="D68" s="19"/>
      <c r="E68" s="19"/>
      <c r="F68" s="19">
        <f>Objednat!F61</f>
        <v>119</v>
      </c>
      <c r="G68" s="19">
        <f>Objednat!G61</f>
        <v>0</v>
      </c>
      <c r="H68" s="19">
        <f>Objednat!H61</f>
        <v>0</v>
      </c>
    </row>
    <row r="69" spans="1:8" ht="13" x14ac:dyDescent="0.3">
      <c r="A69" s="19" t="str">
        <f>Objednat!A62</f>
        <v>E355</v>
      </c>
      <c r="B69" s="19" t="str">
        <f>Objednat!B62</f>
        <v xml:space="preserve"> Mr. ExPERt na nábytek, 500 ml</v>
      </c>
      <c r="C69" s="19"/>
      <c r="D69" s="19"/>
      <c r="E69" s="19"/>
      <c r="F69" s="19">
        <f>Objednat!F62</f>
        <v>79</v>
      </c>
      <c r="G69" s="19">
        <f>Objednat!G62</f>
        <v>0</v>
      </c>
      <c r="H69" s="19">
        <f>Objednat!H62</f>
        <v>0</v>
      </c>
    </row>
    <row r="70" spans="1:8" ht="13" x14ac:dyDescent="0.3">
      <c r="A70" s="19" t="str">
        <f>Objednat!A63</f>
        <v>K495</v>
      </c>
      <c r="B70" s="19" t="str">
        <f>Objednat!B63</f>
        <v xml:space="preserve"> KLASA WC NEW, 750 ml</v>
      </c>
      <c r="C70" s="19"/>
      <c r="D70" s="19"/>
      <c r="E70" s="19"/>
      <c r="F70" s="19">
        <f>Objednat!F63</f>
        <v>59</v>
      </c>
      <c r="G70" s="19">
        <f>Objednat!G63</f>
        <v>0</v>
      </c>
      <c r="H70" s="19">
        <f>Objednat!H63</f>
        <v>0</v>
      </c>
    </row>
    <row r="71" spans="1:8" ht="13" x14ac:dyDescent="0.3">
      <c r="A71" s="19" t="str">
        <f>Objednat!A64</f>
        <v>K496</v>
      </c>
      <c r="B71" s="19" t="str">
        <f>Objednat!B64</f>
        <v xml:space="preserve"> KLASA WC NEW, kanystr 5 l + zdarma plastový trychtýř</v>
      </c>
      <c r="C71" s="19"/>
      <c r="D71" s="19"/>
      <c r="E71" s="19"/>
      <c r="F71" s="19">
        <f>Objednat!F64</f>
        <v>219</v>
      </c>
      <c r="G71" s="19">
        <f>Objednat!G64</f>
        <v>0</v>
      </c>
      <c r="H71" s="19">
        <f>Objednat!H64</f>
        <v>0</v>
      </c>
    </row>
    <row r="72" spans="1:8" ht="13" x14ac:dyDescent="0.3">
      <c r="A72" s="19" t="str">
        <f>Objednat!A65</f>
        <v>W1004</v>
      </c>
      <c r="B72" s="19" t="str">
        <f>Objednat!B65</f>
        <v xml:space="preserve"> LARRIN WC gel 4v1 náhradní náplň, balení 500 ml</v>
      </c>
      <c r="C72" s="19"/>
      <c r="D72" s="19"/>
      <c r="E72" s="19"/>
      <c r="F72" s="19">
        <f>Objednat!F65</f>
        <v>109</v>
      </c>
      <c r="G72" s="19">
        <f>Objednat!G65</f>
        <v>0</v>
      </c>
      <c r="H72" s="19">
        <f>Objednat!H65</f>
        <v>0</v>
      </c>
    </row>
    <row r="73" spans="1:8" ht="13" x14ac:dyDescent="0.3">
      <c r="A73" s="19" t="str">
        <f>Objednat!A66</f>
        <v>W950</v>
      </c>
      <c r="B73" s="19" t="str">
        <f>Objednat!B66</f>
        <v xml:space="preserve"> Závěsná nádobka pro LARRIN WC gel</v>
      </c>
      <c r="C73" s="19"/>
      <c r="D73" s="19"/>
      <c r="E73" s="19"/>
      <c r="F73" s="19">
        <f>Objednat!F66</f>
        <v>8</v>
      </c>
      <c r="G73" s="19">
        <f>Objednat!G66</f>
        <v>0</v>
      </c>
      <c r="H73" s="19">
        <f>Objednat!H66</f>
        <v>0</v>
      </c>
    </row>
    <row r="74" spans="1:8" ht="13" x14ac:dyDescent="0.3">
      <c r="A74" s="19" t="str">
        <f>Objednat!A67</f>
        <v xml:space="preserve"> PROSTŘEDKY DO MYČEK NA NÁDOBÍ</v>
      </c>
      <c r="B74" s="19"/>
      <c r="C74" s="19"/>
      <c r="D74" s="19"/>
      <c r="E74" s="19"/>
      <c r="F74" s="19">
        <f>Objednat!F67</f>
        <v>0</v>
      </c>
      <c r="G74" s="19">
        <f>Objednat!G67</f>
        <v>0</v>
      </c>
      <c r="H74" s="19">
        <f>Objednat!H67</f>
        <v>0</v>
      </c>
    </row>
    <row r="75" spans="1:8" ht="13" x14ac:dyDescent="0.3">
      <c r="A75" s="19" t="str">
        <f>Objednat!A68</f>
        <v>M072</v>
      </c>
      <c r="B75" s="19" t="str">
        <f>Objednat!B68</f>
        <v xml:space="preserve"> KLASA prášek do myček, 3 kg  (zdarma dávkovací odměrka)</v>
      </c>
      <c r="C75" s="19"/>
      <c r="D75" s="19"/>
      <c r="E75" s="19"/>
      <c r="F75" s="19">
        <f>Objednat!F68</f>
        <v>269</v>
      </c>
      <c r="G75" s="19">
        <f>Objednat!G68</f>
        <v>0</v>
      </c>
      <c r="H75" s="19">
        <f>Objednat!H68</f>
        <v>0</v>
      </c>
    </row>
    <row r="76" spans="1:8" ht="13" x14ac:dyDescent="0.3">
      <c r="A76" s="19" t="str">
        <f>Objednat!A69</f>
        <v>M356</v>
      </c>
      <c r="B76" s="19" t="str">
        <f>Objednat!B69</f>
        <v xml:space="preserve"> KLASA regenerační sůl do myček, 3,5 kg</v>
      </c>
      <c r="C76" s="19"/>
      <c r="D76" s="19"/>
      <c r="E76" s="19"/>
      <c r="F76" s="19">
        <f>Objednat!F69</f>
        <v>189</v>
      </c>
      <c r="G76" s="19">
        <f>Objednat!G69</f>
        <v>0</v>
      </c>
      <c r="H76" s="19">
        <f>Objednat!H69</f>
        <v>0</v>
      </c>
    </row>
    <row r="77" spans="1:8" ht="13" x14ac:dyDescent="0.3">
      <c r="A77" s="19" t="str">
        <f>Objednat!A70</f>
        <v>M073</v>
      </c>
      <c r="B77" s="19" t="str">
        <f>Objednat!B70</f>
        <v xml:space="preserve"> KLASA do myček, leštící přípravek, 1 l</v>
      </c>
      <c r="C77" s="19"/>
      <c r="D77" s="19"/>
      <c r="E77" s="19"/>
      <c r="F77" s="19">
        <f>Objednat!F70</f>
        <v>139</v>
      </c>
      <c r="G77" s="19">
        <f>Objednat!G70</f>
        <v>0</v>
      </c>
      <c r="H77" s="19">
        <f>Objednat!H70</f>
        <v>0</v>
      </c>
    </row>
    <row r="78" spans="1:8" ht="13" x14ac:dyDescent="0.3">
      <c r="A78" s="19" t="str">
        <f>Objednat!A71</f>
        <v>M889</v>
      </c>
      <c r="B78" s="19" t="str">
        <f>Objednat!B71</f>
        <v xml:space="preserve"> FORSIL ALL IN 1 tablety do myčky nádobí, balení 34 tablet</v>
      </c>
      <c r="C78" s="19"/>
      <c r="D78" s="19"/>
      <c r="E78" s="19"/>
      <c r="F78" s="19">
        <f>Objednat!F71</f>
        <v>119</v>
      </c>
      <c r="G78" s="19">
        <f>Objednat!G71</f>
        <v>0</v>
      </c>
      <c r="H78" s="19">
        <f>Objednat!H71</f>
        <v>0</v>
      </c>
    </row>
    <row r="79" spans="1:8" ht="13" x14ac:dyDescent="0.3">
      <c r="A79" s="19" t="str">
        <f>Objednat!A72</f>
        <v>M890</v>
      </c>
      <c r="B79" s="19" t="str">
        <f>Objednat!B72</f>
        <v xml:space="preserve"> FORSIL čistič myčky nádobí, balení 250 ml</v>
      </c>
      <c r="C79" s="19"/>
      <c r="D79" s="19"/>
      <c r="E79" s="19"/>
      <c r="F79" s="19">
        <f>Objednat!F72</f>
        <v>59</v>
      </c>
      <c r="G79" s="19">
        <f>Objednat!G72</f>
        <v>0</v>
      </c>
      <c r="H79" s="19">
        <f>Objednat!H72</f>
        <v>0</v>
      </c>
    </row>
    <row r="80" spans="1:8" ht="13" x14ac:dyDescent="0.3">
      <c r="A80" s="19" t="str">
        <f>Objednat!A73</f>
        <v xml:space="preserve"> TEKUTÁ A TUHÁ MÝDLA</v>
      </c>
      <c r="B80" s="19"/>
      <c r="C80" s="19"/>
      <c r="D80" s="19"/>
      <c r="E80" s="19"/>
      <c r="F80" s="19">
        <f>Objednat!F73</f>
        <v>0</v>
      </c>
      <c r="G80" s="19">
        <f>Objednat!G73</f>
        <v>0</v>
      </c>
      <c r="H80" s="19">
        <f>Objednat!H73</f>
        <v>0</v>
      </c>
    </row>
    <row r="81" spans="1:8" ht="13" x14ac:dyDescent="0.3">
      <c r="A81" s="19" t="str">
        <f>Objednat!A74</f>
        <v>R985</v>
      </c>
      <c r="B81" s="19" t="str">
        <f>Objednat!B74</f>
        <v xml:space="preserve"> Toaletní mýdlo Aloe Vera, balení: 90 g</v>
      </c>
      <c r="C81" s="19"/>
      <c r="D81" s="19"/>
      <c r="E81" s="19"/>
      <c r="F81" s="19">
        <f>Objednat!F74</f>
        <v>15</v>
      </c>
      <c r="G81" s="19">
        <f>Objednat!G74</f>
        <v>0</v>
      </c>
      <c r="H81" s="19">
        <f>Objednat!H74</f>
        <v>0</v>
      </c>
    </row>
    <row r="82" spans="1:8" ht="13" x14ac:dyDescent="0.3">
      <c r="A82" s="19" t="str">
        <f>Objednat!A75</f>
        <v>R986</v>
      </c>
      <c r="B82" s="19" t="str">
        <f>Objednat!B75</f>
        <v xml:space="preserve"> Toaletní mýdlo Goji &amp; Granátové jablko, balení: 90 g</v>
      </c>
      <c r="C82" s="19"/>
      <c r="D82" s="19"/>
      <c r="E82" s="19"/>
      <c r="F82" s="19">
        <f>Objednat!F75</f>
        <v>15</v>
      </c>
      <c r="G82" s="19">
        <f>Objednat!G75</f>
        <v>0</v>
      </c>
      <c r="H82" s="19">
        <f>Objednat!H75</f>
        <v>0</v>
      </c>
    </row>
    <row r="83" spans="1:8" ht="13" x14ac:dyDescent="0.3">
      <c r="A83" s="19" t="str">
        <f>Objednat!A76</f>
        <v>S829</v>
      </c>
      <c r="B83" s="19" t="str">
        <f>Objednat!B76</f>
        <v xml:space="preserve"> SOLVINA - SOLMIX, mycí pasta na ruce, 375 g</v>
      </c>
      <c r="C83" s="19"/>
      <c r="D83" s="19"/>
      <c r="E83" s="19"/>
      <c r="F83" s="19">
        <f>Objednat!F76</f>
        <v>39</v>
      </c>
      <c r="G83" s="19">
        <f>Objednat!G76</f>
        <v>0</v>
      </c>
      <c r="H83" s="19">
        <f>Objednat!H76</f>
        <v>0</v>
      </c>
    </row>
    <row r="84" spans="1:8" ht="13" x14ac:dyDescent="0.3">
      <c r="A84" s="19" t="str">
        <f>Objednat!A77</f>
        <v>E311</v>
      </c>
      <c r="B84" s="19" t="str">
        <f>Objednat!B77</f>
        <v xml:space="preserve"> Mr. ExPERt, hydratační tekuté mýdlo, 5 l</v>
      </c>
      <c r="C84" s="19"/>
      <c r="D84" s="19"/>
      <c r="E84" s="19"/>
      <c r="F84" s="19">
        <f>Objednat!F77</f>
        <v>129</v>
      </c>
      <c r="G84" s="19">
        <f>Objednat!G77</f>
        <v>0</v>
      </c>
      <c r="H84" s="19">
        <f>Objednat!H77</f>
        <v>0</v>
      </c>
    </row>
    <row r="85" spans="1:8" ht="13" x14ac:dyDescent="0.3">
      <c r="A85" s="19" t="str">
        <f>Objednat!A78</f>
        <v>M745</v>
      </c>
      <c r="B85" s="19" t="str">
        <f>Objednat!B78</f>
        <v xml:space="preserve"> EFEKT LOTIO 2 v 1, 5 litrů, luxusní tekuté mýdlo a sprchový gel  S VŮNÍ FRESH AIR</v>
      </c>
      <c r="C85" s="19"/>
      <c r="D85" s="19"/>
      <c r="E85" s="19"/>
      <c r="F85" s="19">
        <f>Objednat!F78</f>
        <v>159</v>
      </c>
      <c r="G85" s="19">
        <f>Objednat!G78</f>
        <v>0</v>
      </c>
      <c r="H85" s="19">
        <f>Objednat!H78</f>
        <v>0</v>
      </c>
    </row>
    <row r="86" spans="1:8" ht="13" x14ac:dyDescent="0.3">
      <c r="A86" s="19" t="str">
        <f>Objednat!A79</f>
        <v>B928</v>
      </c>
      <c r="B86" s="19" t="str">
        <f>Objednat!B79</f>
        <v xml:space="preserve"> EFEKT LOTIO 2 v 1, 5 litrů, luxusní tekuté mýdlo a sprchový gel  S VŮNÍ BROSKVE </v>
      </c>
      <c r="C86" s="19"/>
      <c r="D86" s="19"/>
      <c r="E86" s="19"/>
      <c r="F86" s="19">
        <f>Objednat!F79</f>
        <v>159</v>
      </c>
      <c r="G86" s="19">
        <f>Objednat!G79</f>
        <v>0</v>
      </c>
      <c r="H86" s="19">
        <f>Objednat!H79</f>
        <v>0</v>
      </c>
    </row>
    <row r="87" spans="1:8" ht="13" x14ac:dyDescent="0.3">
      <c r="A87" s="19" t="str">
        <f>Objednat!A80</f>
        <v>L951</v>
      </c>
      <c r="B87" s="19" t="str">
        <f>Objednat!B80</f>
        <v xml:space="preserve"> EFEKT LOTIO OLIVE luxusní tekuté mýdlo a sprchový gel s anibakteriální přísadou</v>
      </c>
      <c r="C87" s="19"/>
      <c r="D87" s="19"/>
      <c r="E87" s="19"/>
      <c r="F87" s="19">
        <f>Objednat!F80</f>
        <v>179</v>
      </c>
      <c r="G87" s="19">
        <f>Objednat!G80</f>
        <v>0</v>
      </c>
      <c r="H87" s="19">
        <f>Objednat!H80</f>
        <v>0</v>
      </c>
    </row>
    <row r="88" spans="1:8" ht="13" x14ac:dyDescent="0.3">
      <c r="A88" s="19" t="str">
        <f>Objednat!A81</f>
        <v>L970</v>
      </c>
      <c r="B88" s="19" t="str">
        <f>Objednat!B81</f>
        <v xml:space="preserve"> EFEKT LOTIO GOJI &amp; GRANÁTOVÉ JABLKO
 luxusní tekuté mýdlo a sprchový gel s anibakteriální přísadou</v>
      </c>
      <c r="C88" s="19"/>
      <c r="D88" s="19"/>
      <c r="E88" s="19"/>
      <c r="F88" s="19">
        <f>Objednat!F81</f>
        <v>179</v>
      </c>
      <c r="G88" s="19">
        <f>Objednat!G81</f>
        <v>0</v>
      </c>
      <c r="H88" s="19">
        <f>Objednat!H81</f>
        <v>0</v>
      </c>
    </row>
    <row r="89" spans="1:8" ht="13" x14ac:dyDescent="0.3">
      <c r="A89" s="19" t="str">
        <f>Objednat!A82</f>
        <v xml:space="preserve"> ČISTÍCÍ PROSTŘEDKY NA OKNA</v>
      </c>
      <c r="B89" s="19"/>
      <c r="C89" s="19"/>
      <c r="D89" s="19"/>
      <c r="E89" s="19"/>
      <c r="F89" s="19">
        <f>Objednat!F82</f>
        <v>0</v>
      </c>
      <c r="G89" s="19">
        <f>Objednat!G82</f>
        <v>0</v>
      </c>
      <c r="H89" s="19">
        <f>Objednat!H82</f>
        <v>0</v>
      </c>
    </row>
    <row r="90" spans="1:8" ht="13" x14ac:dyDescent="0.3">
      <c r="A90" s="19" t="str">
        <f>Objednat!A83</f>
        <v>J734</v>
      </c>
      <c r="B90" s="19" t="str">
        <f>Objednat!B83</f>
        <v xml:space="preserve"> MR. PROFESIONAL JAS, láhev 1 l s rozprašovačem</v>
      </c>
      <c r="C90" s="19"/>
      <c r="D90" s="19"/>
      <c r="E90" s="19"/>
      <c r="F90" s="19">
        <f>Objednat!F83</f>
        <v>55</v>
      </c>
      <c r="G90" s="19">
        <f>Objednat!G83</f>
        <v>0</v>
      </c>
      <c r="H90" s="19">
        <f>Objednat!H83</f>
        <v>0</v>
      </c>
    </row>
    <row r="91" spans="1:8" ht="13" x14ac:dyDescent="0.3">
      <c r="A91" s="19" t="str">
        <f>Objednat!A84</f>
        <v>J735</v>
      </c>
      <c r="B91" s="19" t="str">
        <f>Objednat!B84</f>
        <v xml:space="preserve"> MR. PROFESIONAL JAS, náhradní náplň 1 l</v>
      </c>
      <c r="C91" s="19"/>
      <c r="D91" s="19"/>
      <c r="E91" s="19"/>
      <c r="F91" s="19">
        <f>Objednat!F84</f>
        <v>42</v>
      </c>
      <c r="G91" s="19">
        <f>Objednat!G84</f>
        <v>0</v>
      </c>
      <c r="H91" s="19">
        <f>Objednat!H84</f>
        <v>0</v>
      </c>
    </row>
    <row r="92" spans="1:8" ht="13" x14ac:dyDescent="0.3">
      <c r="A92" s="19" t="str">
        <f>Objednat!A85</f>
        <v>J736</v>
      </c>
      <c r="B92" s="19" t="str">
        <f>Objednat!B85</f>
        <v xml:space="preserve"> MR. PROFESIONAL JAS, kanystr 3 l</v>
      </c>
      <c r="C92" s="19"/>
      <c r="D92" s="19"/>
      <c r="E92" s="19"/>
      <c r="F92" s="19">
        <f>Objednat!F85</f>
        <v>99</v>
      </c>
      <c r="G92" s="19">
        <f>Objednat!G85</f>
        <v>0</v>
      </c>
      <c r="H92" s="19">
        <f>Objednat!H85</f>
        <v>0</v>
      </c>
    </row>
    <row r="93" spans="1:8" ht="13" x14ac:dyDescent="0.3">
      <c r="A93" s="19" t="str">
        <f>Objednat!A86</f>
        <v xml:space="preserve"> KOSMETIKA BETYS</v>
      </c>
      <c r="B93" s="19"/>
      <c r="C93" s="19"/>
      <c r="D93" s="19"/>
      <c r="E93" s="19"/>
      <c r="F93" s="19">
        <f>Objednat!F86</f>
        <v>0</v>
      </c>
      <c r="G93" s="19">
        <f>Objednat!G86</f>
        <v>0</v>
      </c>
      <c r="H93" s="19">
        <f>Objednat!H86</f>
        <v>0</v>
      </c>
    </row>
    <row r="94" spans="1:8" ht="13" x14ac:dyDescent="0.3">
      <c r="A94" s="19" t="str">
        <f>Objednat!A87</f>
        <v>B083-B</v>
      </c>
      <c r="B94" s="19" t="str">
        <f>Objednat!B87</f>
        <v xml:space="preserve"> BETYS - KOSMETICKÁ EMULZE tělová bez parfemace 250ml </v>
      </c>
      <c r="C94" s="19"/>
      <c r="D94" s="19"/>
      <c r="E94" s="19"/>
      <c r="F94" s="19">
        <f>Objednat!F87</f>
        <v>119</v>
      </c>
      <c r="G94" s="19">
        <f>Objednat!G87</f>
        <v>0</v>
      </c>
      <c r="H94" s="19">
        <f>Objednat!H87</f>
        <v>0</v>
      </c>
    </row>
    <row r="95" spans="1:8" ht="13" x14ac:dyDescent="0.3">
      <c r="A95" s="19" t="str">
        <f>Objednat!A88</f>
        <v>B086-S</v>
      </c>
      <c r="B95" s="19" t="str">
        <f>Objednat!B88</f>
        <v> BETYS - KOSMETICKÁ EMULZE na ruce s parfemací 250ml</v>
      </c>
      <c r="C95" s="19"/>
      <c r="D95" s="19"/>
      <c r="E95" s="19"/>
      <c r="F95" s="19">
        <f>Objednat!F88</f>
        <v>119</v>
      </c>
      <c r="G95" s="19">
        <f>Objednat!G88</f>
        <v>0</v>
      </c>
      <c r="H95" s="19">
        <f>Objednat!H88</f>
        <v>0</v>
      </c>
    </row>
    <row r="96" spans="1:8" ht="13" x14ac:dyDescent="0.3">
      <c r="A96" s="19" t="str">
        <f>Objednat!A89</f>
        <v>B087</v>
      </c>
      <c r="B96" s="19" t="str">
        <f>Objednat!B89</f>
        <v xml:space="preserve"> BETYS - KOSMETICKÁ EMULZE na nohy 250ml </v>
      </c>
      <c r="C96" s="19"/>
      <c r="D96" s="19"/>
      <c r="E96" s="19"/>
      <c r="F96" s="19">
        <f>Objednat!F89</f>
        <v>119</v>
      </c>
      <c r="G96" s="19">
        <f>Objednat!G89</f>
        <v>0</v>
      </c>
      <c r="H96" s="19">
        <f>Objednat!H89</f>
        <v>0</v>
      </c>
    </row>
    <row r="97" spans="1:8" ht="13" x14ac:dyDescent="0.3">
      <c r="A97" s="19" t="str">
        <f>Objednat!A90</f>
        <v xml:space="preserve"> MASÁŽNÍ A REGENERAČNÍ PŘÍPRAVKY TOM-FIT</v>
      </c>
      <c r="B97" s="19"/>
      <c r="C97" s="19"/>
      <c r="D97" s="19"/>
      <c r="E97" s="19"/>
      <c r="F97" s="19">
        <f>Objednat!F90</f>
        <v>0</v>
      </c>
      <c r="G97" s="19">
        <f>Objednat!G90</f>
        <v>0</v>
      </c>
      <c r="H97" s="19">
        <f>Objednat!H90</f>
        <v>0</v>
      </c>
    </row>
    <row r="98" spans="1:8" ht="13" x14ac:dyDescent="0.3">
      <c r="A98" s="19" t="str">
        <f>Objednat!A91</f>
        <v>B088</v>
      </c>
      <c r="B98" s="19" t="str">
        <f>Objednat!B91</f>
        <v xml:space="preserve"> TOMFIT - MASÁŽNÍ EMULZE základní 250ml </v>
      </c>
      <c r="C98" s="19"/>
      <c r="D98" s="19"/>
      <c r="E98" s="19"/>
      <c r="F98" s="19">
        <f>Objednat!F91</f>
        <v>119</v>
      </c>
      <c r="G98" s="19">
        <f>Objednat!G91</f>
        <v>0</v>
      </c>
      <c r="H98" s="19">
        <f>Objednat!H91</f>
        <v>0</v>
      </c>
    </row>
    <row r="99" spans="1:8" ht="13" x14ac:dyDescent="0.3">
      <c r="A99" s="19" t="str">
        <f>Objednat!A92</f>
        <v>B089</v>
      </c>
      <c r="B99" s="19" t="str">
        <f>Objednat!B92</f>
        <v xml:space="preserve"> TOMFIT - MASÁŽNÍ EMULZE chladivá 250ml</v>
      </c>
      <c r="C99" s="19"/>
      <c r="D99" s="19"/>
      <c r="E99" s="19"/>
      <c r="F99" s="19">
        <f>Objednat!F92</f>
        <v>119</v>
      </c>
      <c r="G99" s="19">
        <f>Objednat!G92</f>
        <v>0</v>
      </c>
      <c r="H99" s="19">
        <f>Objednat!H92</f>
        <v>0</v>
      </c>
    </row>
    <row r="100" spans="1:8" ht="13" x14ac:dyDescent="0.3">
      <c r="A100" s="19" t="str">
        <f>Objednat!A93</f>
        <v>B090</v>
      </c>
      <c r="B100" s="19" t="str">
        <f>Objednat!B93</f>
        <v xml:space="preserve"> TOMFIT - MASÁŽNÍ EMULZE hřejivá 250ml </v>
      </c>
      <c r="C100" s="19"/>
      <c r="D100" s="19"/>
      <c r="E100" s="19"/>
      <c r="F100" s="19">
        <f>Objednat!F93</f>
        <v>119</v>
      </c>
      <c r="G100" s="19">
        <f>Objednat!G93</f>
        <v>0</v>
      </c>
      <c r="H100" s="19">
        <f>Objednat!H93</f>
        <v>0</v>
      </c>
    </row>
    <row r="101" spans="1:8" ht="13" x14ac:dyDescent="0.3">
      <c r="A101" s="19" t="str">
        <f>Objednat!A94</f>
        <v>B091</v>
      </c>
      <c r="B101" s="19" t="str">
        <f>Objednat!B94</f>
        <v xml:space="preserve"> TOMFIT - MASÁŽNÍ EMULZE kafrová 250ml </v>
      </c>
      <c r="C101" s="19"/>
      <c r="D101" s="19"/>
      <c r="E101" s="19"/>
      <c r="F101" s="19">
        <f>Objednat!F94</f>
        <v>119</v>
      </c>
      <c r="G101" s="19">
        <f>Objednat!G94</f>
        <v>0</v>
      </c>
      <c r="H101" s="19">
        <f>Objednat!H94</f>
        <v>0</v>
      </c>
    </row>
    <row r="102" spans="1:8" ht="13" x14ac:dyDescent="0.3">
      <c r="A102" s="19" t="str">
        <f>Objednat!A95</f>
        <v xml:space="preserve"> DEZIFEKČNÍ PŘÍPRAVKY A PĚNY DO KOUPELE</v>
      </c>
      <c r="B102" s="19"/>
      <c r="C102" s="19"/>
      <c r="D102" s="19"/>
      <c r="E102" s="19"/>
      <c r="F102" s="19">
        <f>Objednat!F95</f>
        <v>0</v>
      </c>
      <c r="G102" s="19">
        <f>Objednat!G95</f>
        <v>0</v>
      </c>
      <c r="H102" s="19">
        <f>Objednat!H95</f>
        <v>0</v>
      </c>
    </row>
    <row r="103" spans="1:8" ht="13" x14ac:dyDescent="0.3">
      <c r="A103" s="19" t="str">
        <f>Objednat!A96</f>
        <v>E416</v>
      </c>
      <c r="B103" s="19" t="str">
        <f>Objednat!B96</f>
        <v xml:space="preserve"> Pivní pěna do koupele, 1 l</v>
      </c>
      <c r="C103" s="19"/>
      <c r="D103" s="19"/>
      <c r="E103" s="19"/>
      <c r="F103" s="19">
        <f>Objednat!F96</f>
        <v>179</v>
      </c>
      <c r="G103" s="19">
        <f>Objednat!G96</f>
        <v>0</v>
      </c>
      <c r="H103" s="19">
        <f>Objednat!H96</f>
        <v>0</v>
      </c>
    </row>
    <row r="104" spans="1:8" ht="13" x14ac:dyDescent="0.3">
      <c r="A104" s="19" t="str">
        <f>Objednat!A97</f>
        <v>B575E</v>
      </c>
      <c r="B104" s="19" t="str">
        <f>Objednat!B97</f>
        <v xml:space="preserve"> BYLINNÉ LÁZNĚ, balení 500 ml</v>
      </c>
      <c r="C104" s="19"/>
      <c r="D104" s="19"/>
      <c r="E104" s="19"/>
      <c r="F104" s="19">
        <f>Objednat!F97</f>
        <v>69</v>
      </c>
      <c r="G104" s="19">
        <f>Objednat!G97</f>
        <v>0</v>
      </c>
      <c r="H104" s="19">
        <f>Objednat!H97</f>
        <v>0</v>
      </c>
    </row>
    <row r="105" spans="1:8" ht="13" x14ac:dyDescent="0.3">
      <c r="A105" s="19" t="str">
        <f>Objednat!A98</f>
        <v>B575M</v>
      </c>
      <c r="B105" s="19" t="str">
        <f>Objednat!B97</f>
        <v xml:space="preserve"> BYLINNÉ LÁZNĚ, balení 500 ml</v>
      </c>
      <c r="C105" s="19"/>
      <c r="D105" s="19"/>
      <c r="E105" s="19"/>
      <c r="F105" s="19">
        <f>Objednat!F98</f>
        <v>69</v>
      </c>
      <c r="G105" s="19">
        <f>Objednat!G98</f>
        <v>0</v>
      </c>
      <c r="H105" s="19">
        <f>Objednat!H98</f>
        <v>0</v>
      </c>
    </row>
    <row r="106" spans="1:8" ht="13" x14ac:dyDescent="0.3">
      <c r="A106" s="19" t="str">
        <f>Objednat!A99</f>
        <v xml:space="preserve"> PŘÍPRAVKY S PROPOLISEM</v>
      </c>
      <c r="B106" s="19"/>
      <c r="C106" s="19"/>
      <c r="D106" s="19"/>
      <c r="E106" s="19"/>
      <c r="F106" s="19">
        <f>Objednat!F99</f>
        <v>0</v>
      </c>
      <c r="G106" s="19">
        <f>Objednat!G99</f>
        <v>0</v>
      </c>
      <c r="H106" s="19">
        <f>Objednat!H99</f>
        <v>0</v>
      </c>
    </row>
    <row r="107" spans="1:8" ht="13" x14ac:dyDescent="0.3">
      <c r="A107" s="19" t="str">
        <f>Objednat!A100</f>
        <v>V377</v>
      </c>
      <c r="B107" s="19" t="str">
        <f>Objednat!B100</f>
        <v xml:space="preserve"> MAST S PROPOLISEM, 45 g</v>
      </c>
      <c r="C107" s="19"/>
      <c r="D107" s="19"/>
      <c r="E107" s="19"/>
      <c r="F107" s="19">
        <f>Objednat!F100</f>
        <v>109</v>
      </c>
      <c r="G107" s="19">
        <f>Objednat!G100</f>
        <v>0</v>
      </c>
      <c r="H107" s="19">
        <f>Objednat!H100</f>
        <v>0</v>
      </c>
    </row>
    <row r="108" spans="1:8" ht="13" x14ac:dyDescent="0.3">
      <c r="A108" s="19" t="str">
        <f>Objednat!A101</f>
        <v>V238</v>
      </c>
      <c r="B108" s="19" t="str">
        <f>Objednat!B101</f>
        <v xml:space="preserve"> MAST S PROPOLISEM, 90 g</v>
      </c>
      <c r="C108" s="19"/>
      <c r="D108" s="19"/>
      <c r="E108" s="19"/>
      <c r="F108" s="19">
        <f>Objednat!F101</f>
        <v>159</v>
      </c>
      <c r="G108" s="19">
        <f>Objednat!G101</f>
        <v>0</v>
      </c>
      <c r="H108" s="19">
        <f>Objednat!H101</f>
        <v>0</v>
      </c>
    </row>
    <row r="109" spans="1:8" ht="13" x14ac:dyDescent="0.3">
      <c r="A109" s="19" t="str">
        <f>Objednat!A102</f>
        <v xml:space="preserve"> ÚSTNÍ HYGIENA</v>
      </c>
      <c r="B109" s="19"/>
      <c r="C109" s="19"/>
      <c r="D109" s="19"/>
      <c r="E109" s="19"/>
      <c r="F109" s="19">
        <f>Objednat!F102</f>
        <v>0</v>
      </c>
      <c r="G109" s="19">
        <f>Objednat!G102</f>
        <v>0</v>
      </c>
      <c r="H109" s="19">
        <f>Objednat!H102</f>
        <v>0</v>
      </c>
    </row>
    <row r="110" spans="1:8" ht="13" x14ac:dyDescent="0.3">
      <c r="A110" s="19" t="str">
        <f>Objednat!A103</f>
        <v>V498</v>
      </c>
      <c r="B110" s="19" t="str">
        <f>Objednat!B103</f>
        <v xml:space="preserve"> PROPOLISOVÁ TINKTURA, spray, 50 ml</v>
      </c>
      <c r="C110" s="19"/>
      <c r="D110" s="19"/>
      <c r="E110" s="19"/>
      <c r="F110" s="19">
        <f>Objednat!F103</f>
        <v>179</v>
      </c>
      <c r="G110" s="19">
        <f>Objednat!G103</f>
        <v>0</v>
      </c>
      <c r="H110" s="19">
        <f>Objednat!H103</f>
        <v>0</v>
      </c>
    </row>
    <row r="111" spans="1:8" ht="13" x14ac:dyDescent="0.3">
      <c r="A111" s="19" t="str">
        <f>Objednat!A104</f>
        <v>Z170</v>
      </c>
      <c r="B111" s="19" t="str">
        <f>Objednat!B104</f>
        <v xml:space="preserve"> ZUBNÍ PASTA MEDAMINT, 100 g</v>
      </c>
      <c r="C111" s="19"/>
      <c r="D111" s="19"/>
      <c r="E111" s="19"/>
      <c r="F111" s="19">
        <f>Objednat!F104</f>
        <v>59</v>
      </c>
      <c r="G111" s="19">
        <f>Objednat!G104</f>
        <v>0</v>
      </c>
      <c r="H111" s="19">
        <f>Objednat!H104</f>
        <v>0</v>
      </c>
    </row>
    <row r="112" spans="1:8" ht="13" x14ac:dyDescent="0.3">
      <c r="A112" s="19" t="str">
        <f>Objednat!A105</f>
        <v xml:space="preserve"> PŘÍPRAVKY DO KOUPELE</v>
      </c>
      <c r="B112" s="19"/>
      <c r="C112" s="19"/>
      <c r="D112" s="19"/>
      <c r="E112" s="19"/>
      <c r="F112" s="19">
        <f>Objednat!F105</f>
        <v>0</v>
      </c>
      <c r="G112" s="19">
        <f>Objednat!G105</f>
        <v>0</v>
      </c>
      <c r="H112" s="19">
        <f>Objednat!H105</f>
        <v>0</v>
      </c>
    </row>
    <row r="113" spans="1:8" ht="13" x14ac:dyDescent="0.3">
      <c r="A113" s="19" t="str">
        <f>Objednat!A106</f>
        <v>L952</v>
      </c>
      <c r="B113" s="19" t="str">
        <f>Objednat!B106</f>
        <v xml:space="preserve"> LAURA COLLINI OLIVE sprchový gel s olivovým olejem a panthenolem, 250 ml</v>
      </c>
      <c r="C113" s="19"/>
      <c r="D113" s="19"/>
      <c r="E113" s="19"/>
      <c r="F113" s="19">
        <f>Objednat!F106</f>
        <v>49</v>
      </c>
      <c r="G113" s="19">
        <f>Objednat!G106</f>
        <v>0</v>
      </c>
      <c r="H113" s="19">
        <f>Objednat!H106</f>
        <v>0</v>
      </c>
    </row>
    <row r="114" spans="1:8" ht="13" x14ac:dyDescent="0.3">
      <c r="A114" s="19" t="str">
        <f>Objednat!A107</f>
        <v>L953</v>
      </c>
      <c r="B114" s="19" t="str">
        <f>Objednat!B107</f>
        <v xml:space="preserve"> LAURA COLLINI GOJI sprchový gel s Goji a granátovým jablkem, 250 ml</v>
      </c>
      <c r="C114" s="19"/>
      <c r="D114" s="19"/>
      <c r="E114" s="19"/>
      <c r="F114" s="19">
        <f>Objednat!F107</f>
        <v>49</v>
      </c>
      <c r="G114" s="19">
        <f>Objednat!G107</f>
        <v>0</v>
      </c>
      <c r="H114" s="19">
        <f>Objednat!H107</f>
        <v>0</v>
      </c>
    </row>
    <row r="115" spans="1:8" ht="13" x14ac:dyDescent="0.3">
      <c r="A115" s="19" t="str">
        <f>Objednat!A108</f>
        <v>L975</v>
      </c>
      <c r="B115" s="19" t="str">
        <f>Objednat!B108</f>
        <v xml:space="preserve"> LAURA COLLINI HERBS bylinný šampon pro normální  a mastné vlasy, 250 ml</v>
      </c>
      <c r="C115" s="19"/>
      <c r="D115" s="19"/>
      <c r="E115" s="19"/>
      <c r="F115" s="19">
        <f>Objednat!F108</f>
        <v>49</v>
      </c>
      <c r="G115" s="19">
        <f>Objednat!G108</f>
        <v>0</v>
      </c>
      <c r="H115" s="19">
        <f>Objednat!H108</f>
        <v>0</v>
      </c>
    </row>
    <row r="116" spans="1:8" ht="13" x14ac:dyDescent="0.3">
      <c r="A116" s="19" t="str">
        <f>Objednat!A109</f>
        <v>E319</v>
      </c>
      <c r="B116" s="19" t="str">
        <f>Objednat!B109</f>
        <v xml:space="preserve"> Pivní šampon, 250 ml</v>
      </c>
      <c r="C116" s="19"/>
      <c r="D116" s="19"/>
      <c r="E116" s="19"/>
      <c r="F116" s="19">
        <f>Objednat!F109</f>
        <v>99</v>
      </c>
      <c r="G116" s="19">
        <f>Objednat!G109</f>
        <v>0</v>
      </c>
      <c r="H116" s="19">
        <f>Objednat!H109</f>
        <v>0</v>
      </c>
    </row>
    <row r="117" spans="1:8" ht="13" x14ac:dyDescent="0.3">
      <c r="A117" s="19" t="str">
        <f>Objednat!A110</f>
        <v xml:space="preserve"> KOSMETIKA Z MRTVÉHO MOŘE</v>
      </c>
      <c r="B117" s="19"/>
      <c r="C117" s="19"/>
      <c r="D117" s="19"/>
      <c r="E117" s="19"/>
      <c r="F117" s="19">
        <f>Objednat!F110</f>
        <v>0</v>
      </c>
      <c r="G117" s="19">
        <f>Objednat!G110</f>
        <v>0</v>
      </c>
      <c r="H117" s="19">
        <f>Objednat!H110</f>
        <v>0</v>
      </c>
    </row>
    <row r="118" spans="1:8" ht="13" x14ac:dyDescent="0.3">
      <c r="A118" s="19" t="str">
        <f>Objednat!A111</f>
        <v>D148</v>
      </c>
      <c r="B118" s="19" t="str">
        <f>Objednat!B111</f>
        <v xml:space="preserve"> PĚNA DO KOUPELE se solí z Mrtvého moře, 500 ml</v>
      </c>
      <c r="C118" s="19"/>
      <c r="D118" s="19"/>
      <c r="E118" s="19"/>
      <c r="F118" s="19">
        <f>Objednat!F111</f>
        <v>79</v>
      </c>
      <c r="G118" s="19">
        <f>Objednat!G111</f>
        <v>0</v>
      </c>
      <c r="H118" s="19">
        <f>Objednat!H111</f>
        <v>0</v>
      </c>
    </row>
    <row r="119" spans="1:8" ht="13" x14ac:dyDescent="0.3">
      <c r="A119" s="19" t="str">
        <f>Objednat!A112</f>
        <v>D147</v>
      </c>
      <c r="B119" s="19" t="str">
        <f>Objednat!B112</f>
        <v xml:space="preserve"> TĚLOVÝ A VLASOVÝ ŠAMPÓN se solí z Mrtvého moře, 250 ml</v>
      </c>
      <c r="C119" s="19"/>
      <c r="D119" s="19"/>
      <c r="E119" s="19"/>
      <c r="F119" s="19">
        <f>Objednat!F112</f>
        <v>79</v>
      </c>
      <c r="G119" s="19">
        <f>Objednat!G112</f>
        <v>0</v>
      </c>
      <c r="H119" s="19">
        <f>Objednat!H112</f>
        <v>0</v>
      </c>
    </row>
    <row r="120" spans="1:8" ht="13" x14ac:dyDescent="0.3">
      <c r="A120" s="19" t="str">
        <f>Objednat!A113</f>
        <v>D166</v>
      </c>
      <c r="B120" s="19" t="str">
        <f>Objednat!B113</f>
        <v xml:space="preserve"> BAHNO z Mrtvého moře, 500 g</v>
      </c>
      <c r="C120" s="19"/>
      <c r="D120" s="19"/>
      <c r="E120" s="19"/>
      <c r="F120" s="19">
        <f>Objednat!F113</f>
        <v>199</v>
      </c>
      <c r="G120" s="19">
        <f>Objednat!G113</f>
        <v>0</v>
      </c>
      <c r="H120" s="19">
        <f>Objednat!H113</f>
        <v>0</v>
      </c>
    </row>
    <row r="121" spans="1:8" ht="13" x14ac:dyDescent="0.3">
      <c r="A121" s="19" t="str">
        <f>Objednat!A114</f>
        <v>D146</v>
      </c>
      <c r="B121" s="19" t="str">
        <f>Objednat!B114</f>
        <v xml:space="preserve"> MÝDLO S BAHNEM z Mrtvého moře tuhé, 100 g</v>
      </c>
      <c r="C121" s="19"/>
      <c r="D121" s="19"/>
      <c r="E121" s="19"/>
      <c r="F121" s="19">
        <f>Objednat!F114</f>
        <v>79</v>
      </c>
      <c r="G121" s="19">
        <f>Objednat!G114</f>
        <v>0</v>
      </c>
      <c r="H121" s="19">
        <f>Objednat!H114</f>
        <v>0</v>
      </c>
    </row>
    <row r="122" spans="1:8" ht="13" x14ac:dyDescent="0.3">
      <c r="A122" s="19" t="str">
        <f>Objednat!A115</f>
        <v>D167</v>
      </c>
      <c r="B122" s="19" t="str">
        <f>Objednat!B115</f>
        <v xml:space="preserve"> KOUPELOVÁ SŮL z Mrtvého moře, 1 kg/4x250 g</v>
      </c>
      <c r="C122" s="19"/>
      <c r="D122" s="19"/>
      <c r="E122" s="19"/>
      <c r="F122" s="19">
        <f>Objednat!F115</f>
        <v>199</v>
      </c>
      <c r="G122" s="19">
        <f>Objednat!G115</f>
        <v>0</v>
      </c>
      <c r="H122" s="19">
        <f>Objednat!H115</f>
        <v>0</v>
      </c>
    </row>
    <row r="123" spans="1:8" ht="13" x14ac:dyDescent="0.3">
      <c r="A123" s="19" t="str">
        <f>Objednat!A116</f>
        <v>D168</v>
      </c>
      <c r="B123" s="19" t="str">
        <f>Objednat!B116</f>
        <v xml:space="preserve"> DÁRKOVÉ ETUE z Mrtvého moře</v>
      </c>
      <c r="C123" s="19"/>
      <c r="D123" s="19"/>
      <c r="E123" s="19"/>
      <c r="F123" s="19">
        <f>Objednat!F116</f>
        <v>249</v>
      </c>
      <c r="G123" s="19">
        <f>Objednat!G116</f>
        <v>0</v>
      </c>
      <c r="H123" s="19">
        <f>Objednat!H116</f>
        <v>0</v>
      </c>
    </row>
    <row r="124" spans="1:8" ht="13" x14ac:dyDescent="0.3">
      <c r="A124" s="19" t="str">
        <f>Objednat!A117</f>
        <v xml:space="preserve"> KONOPNÁ KOSMETIKA - vysoký obsah konopného oleje (5%)</v>
      </c>
      <c r="B124" s="19"/>
      <c r="C124" s="19"/>
      <c r="D124" s="19"/>
      <c r="E124" s="19"/>
      <c r="F124" s="19">
        <f>Objednat!F117</f>
        <v>0</v>
      </c>
      <c r="G124" s="19">
        <f>Objednat!G117</f>
        <v>0</v>
      </c>
      <c r="H124" s="19">
        <f>Objednat!H117</f>
        <v>0</v>
      </c>
    </row>
    <row r="125" spans="1:8" ht="13" x14ac:dyDescent="0.3">
      <c r="A125" s="19" t="str">
        <f>Objednat!A118</f>
        <v>L780</v>
      </c>
      <c r="B125" s="19" t="str">
        <f>Objednat!B118</f>
        <v xml:space="preserve"> LAURA COLLINI sprchový gel s obsahem konopného oleje a vitaminem  E, 250 ml</v>
      </c>
      <c r="C125" s="19"/>
      <c r="D125" s="19"/>
      <c r="E125" s="19"/>
      <c r="F125" s="19">
        <f>Objednat!F118</f>
        <v>79</v>
      </c>
      <c r="G125" s="19">
        <f>Objednat!G118</f>
        <v>0</v>
      </c>
      <c r="H125" s="19">
        <f>Objednat!H118</f>
        <v>0</v>
      </c>
    </row>
    <row r="126" spans="1:8" ht="13" x14ac:dyDescent="0.3">
      <c r="A126" s="19" t="str">
        <f>Objednat!A119</f>
        <v>L750</v>
      </c>
      <c r="B126" s="19" t="str">
        <f>Objednat!B119</f>
        <v xml:space="preserve"> LAURA COLLINI krém na ruce 5% konopného oleje, 100 ml</v>
      </c>
      <c r="C126" s="19"/>
      <c r="D126" s="19"/>
      <c r="E126" s="19"/>
      <c r="F126" s="19">
        <f>Objednat!F119</f>
        <v>49</v>
      </c>
      <c r="G126" s="19">
        <f>Objednat!G119</f>
        <v>0</v>
      </c>
      <c r="H126" s="19">
        <f>Objednat!H119</f>
        <v>0</v>
      </c>
    </row>
    <row r="127" spans="1:8" ht="13" x14ac:dyDescent="0.3">
      <c r="A127" s="19" t="str">
        <f>Objednat!A120</f>
        <v>L748</v>
      </c>
      <c r="B127" s="19" t="str">
        <f>Objednat!B120</f>
        <v xml:space="preserve"> LAURA COLLINI pleťový a tělový krém 5% konopného oleje, 250 ml</v>
      </c>
      <c r="C127" s="19"/>
      <c r="D127" s="19"/>
      <c r="E127" s="19"/>
      <c r="F127" s="19">
        <f>Objednat!F120</f>
        <v>119</v>
      </c>
      <c r="G127" s="19">
        <f>Objednat!G120</f>
        <v>0</v>
      </c>
      <c r="H127" s="19">
        <f>Objednat!H120</f>
        <v>0</v>
      </c>
    </row>
    <row r="128" spans="1:8" ht="13" x14ac:dyDescent="0.3">
      <c r="A128" s="19" t="str">
        <f>Objednat!A121</f>
        <v>L931</v>
      </c>
      <c r="B128" s="19" t="str">
        <f>Objednat!B121</f>
        <v xml:space="preserve"> LAURA COLLINI konopné mazání s obsahem konop. oleje (hřejivé), 250 ml</v>
      </c>
      <c r="C128" s="19"/>
      <c r="D128" s="19"/>
      <c r="E128" s="19"/>
      <c r="F128" s="19">
        <f>Objednat!F121</f>
        <v>119</v>
      </c>
      <c r="G128" s="19">
        <f>Objednat!G121</f>
        <v>0</v>
      </c>
      <c r="H128" s="19">
        <f>Objednat!H121</f>
        <v>0</v>
      </c>
    </row>
    <row r="129" spans="1:8" ht="13" x14ac:dyDescent="0.3">
      <c r="A129" s="19" t="str">
        <f>Objednat!A122</f>
        <v>L932</v>
      </c>
      <c r="B129" s="19" t="str">
        <f>Objednat!B122</f>
        <v xml:space="preserve"> LAURA COLLINI konopné mazání s obsahem konop. oleje (chladivé), 250 ml</v>
      </c>
      <c r="C129" s="19"/>
      <c r="D129" s="19"/>
      <c r="E129" s="19"/>
      <c r="F129" s="19">
        <f>Objednat!F122</f>
        <v>119</v>
      </c>
      <c r="G129" s="19">
        <f>Objednat!G122</f>
        <v>0</v>
      </c>
      <c r="H129" s="19">
        <f>Objednat!H122</f>
        <v>0</v>
      </c>
    </row>
    <row r="130" spans="1:8" ht="13" x14ac:dyDescent="0.3">
      <c r="A130" s="19" t="str">
        <f>Objednat!A123</f>
        <v>L999</v>
      </c>
      <c r="B130" s="19" t="str">
        <f>Objednat!B123</f>
        <v xml:space="preserve"> LAURA COLLINI tělové mléko s obsahem 5% konopného oleje, 250 ml</v>
      </c>
      <c r="C130" s="19"/>
      <c r="D130" s="19"/>
      <c r="E130" s="19"/>
      <c r="F130" s="19">
        <f>Objednat!F123</f>
        <v>69</v>
      </c>
      <c r="G130" s="19">
        <f>Objednat!G123</f>
        <v>0</v>
      </c>
      <c r="H130" s="19">
        <f>Objednat!H123</f>
        <v>0</v>
      </c>
    </row>
    <row r="131" spans="1:8" ht="13" x14ac:dyDescent="0.3">
      <c r="A131" s="19" t="str">
        <f>Objednat!A124</f>
        <v xml:space="preserve"> KOSMETIKA NA RUCE</v>
      </c>
      <c r="B131" s="19"/>
      <c r="C131" s="19"/>
      <c r="D131" s="19"/>
      <c r="E131" s="19"/>
      <c r="F131" s="19">
        <f>Objednat!F124</f>
        <v>0</v>
      </c>
      <c r="G131" s="19">
        <f>Objednat!G124</f>
        <v>0</v>
      </c>
      <c r="H131" s="19">
        <f>Objednat!H124</f>
        <v>0</v>
      </c>
    </row>
    <row r="132" spans="1:8" ht="13" x14ac:dyDescent="0.3">
      <c r="A132" s="19" t="str">
        <f>Objednat!A125</f>
        <v>V165</v>
      </c>
      <c r="B132" s="19" t="str">
        <f>Objednat!B125</f>
        <v xml:space="preserve"> Regenerační krém na ruce, PE tuba 100 ml  SE VČELÍM VOSKEM</v>
      </c>
      <c r="C132" s="19"/>
      <c r="D132" s="19"/>
      <c r="E132" s="19"/>
      <c r="F132" s="19">
        <f>Objednat!F125</f>
        <v>32</v>
      </c>
      <c r="G132" s="19">
        <f>Objednat!G125</f>
        <v>0</v>
      </c>
      <c r="H132" s="19">
        <f>Objednat!H125</f>
        <v>0</v>
      </c>
    </row>
    <row r="133" spans="1:8" ht="13" x14ac:dyDescent="0.3">
      <c r="A133" s="19" t="str">
        <f>Objednat!A126</f>
        <v>V971</v>
      </c>
      <c r="B133" s="19" t="str">
        <f>Objednat!B126</f>
        <v xml:space="preserve"> Regenerační krém na ruce, PE tuba 100 ml  S OLIVOU A PANTHENOLEM</v>
      </c>
      <c r="C133" s="19"/>
      <c r="D133" s="19"/>
      <c r="E133" s="19"/>
      <c r="F133" s="19">
        <f>Objednat!F126</f>
        <v>24</v>
      </c>
      <c r="G133" s="19">
        <f>Objednat!G126</f>
        <v>0</v>
      </c>
      <c r="H133" s="19">
        <f>Objednat!H126</f>
        <v>0</v>
      </c>
    </row>
    <row r="134" spans="1:8" ht="13" x14ac:dyDescent="0.3">
      <c r="A134" s="19" t="str">
        <f>Objednat!A127</f>
        <v>V998</v>
      </c>
      <c r="B134" s="19" t="str">
        <f>Objednat!B127</f>
        <v xml:space="preserve"> Regenerační krém na ruce, PE tuba 100 ml  S MĚSÍČKEM LÉKAŘSKÝM</v>
      </c>
      <c r="C134" s="19"/>
      <c r="D134" s="19"/>
      <c r="E134" s="19"/>
      <c r="F134" s="19">
        <f>Objednat!F127</f>
        <v>24</v>
      </c>
      <c r="G134" s="19">
        <f>Objednat!G127</f>
        <v>0</v>
      </c>
      <c r="H134" s="19">
        <f>Objednat!H127</f>
        <v>0</v>
      </c>
    </row>
    <row r="135" spans="1:8" ht="13" x14ac:dyDescent="0.3">
      <c r="A135" s="19" t="str">
        <f>Objednat!A128</f>
        <v xml:space="preserve"> KOSMETIKA PRO DĚTI</v>
      </c>
      <c r="B135" s="19"/>
      <c r="C135" s="19"/>
      <c r="D135" s="19"/>
      <c r="E135" s="19"/>
      <c r="F135" s="19">
        <f>Objednat!F128</f>
        <v>0</v>
      </c>
      <c r="G135" s="19">
        <f>Objednat!G128</f>
        <v>0</v>
      </c>
      <c r="H135" s="19">
        <f>Objednat!H128</f>
        <v>0</v>
      </c>
    </row>
    <row r="136" spans="1:8" ht="13" x14ac:dyDescent="0.3">
      <c r="A136" s="19" t="str">
        <f>Objednat!A129</f>
        <v>K639</v>
      </c>
      <c r="B136" s="19" t="str">
        <f>Objednat!B129</f>
        <v xml:space="preserve"> KIDS sprchový gel &amp; šampon, Vůně višně, 300 ml</v>
      </c>
      <c r="C136" s="19"/>
      <c r="D136" s="19"/>
      <c r="E136" s="19"/>
      <c r="F136" s="19">
        <f>Objednat!F129</f>
        <v>49</v>
      </c>
      <c r="G136" s="19">
        <f>Objednat!G129</f>
        <v>0</v>
      </c>
      <c r="H136" s="19">
        <f>Objednat!H129</f>
        <v>0</v>
      </c>
    </row>
    <row r="137" spans="1:8" ht="13" x14ac:dyDescent="0.3">
      <c r="A137" s="19" t="str">
        <f>Objednat!A130</f>
        <v>K640</v>
      </c>
      <c r="B137" s="19" t="str">
        <f>Objednat!B130</f>
        <v xml:space="preserve"> KIDS sprchový gel &amp; šampon, Vůně borůvek, 300 ml</v>
      </c>
      <c r="C137" s="19"/>
      <c r="D137" s="19"/>
      <c r="E137" s="19"/>
      <c r="F137" s="19">
        <f>Objednat!F130</f>
        <v>49</v>
      </c>
      <c r="G137" s="19">
        <f>Objednat!G130</f>
        <v>0</v>
      </c>
      <c r="H137" s="19">
        <f>Objednat!H130</f>
        <v>0</v>
      </c>
    </row>
    <row r="138" spans="1:8" ht="13" x14ac:dyDescent="0.3">
      <c r="A138" s="19" t="str">
        <f>Objednat!A131</f>
        <v xml:space="preserve"> KOSMETIKA NA TĚLO, KOŇSKÝ BALZÁM</v>
      </c>
      <c r="B138" s="19"/>
      <c r="C138" s="19"/>
      <c r="D138" s="19"/>
      <c r="E138" s="19"/>
      <c r="F138" s="19">
        <f>Objednat!F131</f>
        <v>0</v>
      </c>
      <c r="G138" s="19">
        <f>Objednat!G131</f>
        <v>0</v>
      </c>
      <c r="H138" s="19">
        <f>Objednat!H131</f>
        <v>0</v>
      </c>
    </row>
    <row r="139" spans="1:8" ht="13" x14ac:dyDescent="0.3">
      <c r="A139" s="19" t="str">
        <f>Objednat!A132</f>
        <v>L752</v>
      </c>
      <c r="B139" s="19" t="str">
        <f>Objednat!B132</f>
        <v xml:space="preserve"> LAURA COLUTTI pleťový krém s Aloe Vera, 250 ml</v>
      </c>
      <c r="C139" s="19"/>
      <c r="D139" s="19"/>
      <c r="E139" s="19"/>
      <c r="F139" s="19">
        <f>Objednat!F132</f>
        <v>69</v>
      </c>
      <c r="G139" s="19">
        <f>Objednat!G132</f>
        <v>0</v>
      </c>
      <c r="H139" s="19">
        <f>Objednat!H132</f>
        <v>0</v>
      </c>
    </row>
    <row r="140" spans="1:8" ht="13" x14ac:dyDescent="0.3">
      <c r="A140" s="19" t="str">
        <f>Objednat!A133</f>
        <v>L751</v>
      </c>
      <c r="B140" s="19" t="str">
        <f>Objednat!B133</f>
        <v xml:space="preserve"> LAURA COLUTTI pleťový  krém Vitamin E, 250 ml</v>
      </c>
      <c r="C140" s="19"/>
      <c r="D140" s="19"/>
      <c r="E140" s="19"/>
      <c r="F140" s="19">
        <f>Objednat!F133</f>
        <v>69</v>
      </c>
      <c r="G140" s="19">
        <f>Objednat!G133</f>
        <v>0</v>
      </c>
      <c r="H140" s="19">
        <f>Objednat!H133</f>
        <v>0</v>
      </c>
    </row>
    <row r="141" spans="1:8" ht="13" x14ac:dyDescent="0.3">
      <c r="A141" s="19" t="str">
        <f>Objednat!A134</f>
        <v>L832</v>
      </c>
      <c r="B141" s="19" t="str">
        <f>Objednat!B134</f>
        <v xml:space="preserve"> LAURA COLUTTI BABY CARE hydratační dětský krém, 100 ml</v>
      </c>
      <c r="C141" s="19"/>
      <c r="D141" s="19"/>
      <c r="E141" s="19"/>
      <c r="F141" s="19">
        <f>Objednat!F134</f>
        <v>59</v>
      </c>
      <c r="G141" s="19">
        <f>Objednat!G134</f>
        <v>0</v>
      </c>
      <c r="H141" s="19">
        <f>Objednat!H134</f>
        <v>0</v>
      </c>
    </row>
    <row r="142" spans="1:8" ht="13" x14ac:dyDescent="0.3">
      <c r="A142" s="19" t="str">
        <f>Objednat!A135</f>
        <v>L756</v>
      </c>
      <c r="B142" s="19" t="str">
        <f>Objednat!B135</f>
        <v xml:space="preserve"> LAURA COLUTTI čistící pleťové mléko, 250 ml</v>
      </c>
      <c r="C142" s="19"/>
      <c r="D142" s="19"/>
      <c r="E142" s="19"/>
      <c r="F142" s="19">
        <f>Objednat!F135</f>
        <v>65</v>
      </c>
      <c r="G142" s="19">
        <f>Objednat!G135</f>
        <v>0</v>
      </c>
      <c r="H142" s="19">
        <f>Objednat!H135</f>
        <v>0</v>
      </c>
    </row>
    <row r="143" spans="1:8" ht="13" x14ac:dyDescent="0.3">
      <c r="A143" s="19" t="str">
        <f>Objednat!A136</f>
        <v>E507</v>
      </c>
      <c r="B143" s="19" t="str">
        <f>Objednat!B136</f>
        <v xml:space="preserve"> KOŇSKÝ BALZÁM - gel, 500 ml      CHLADIVÝ</v>
      </c>
      <c r="C143" s="19"/>
      <c r="D143" s="19"/>
      <c r="E143" s="19"/>
      <c r="F143" s="19">
        <f>Objednat!F136</f>
        <v>99</v>
      </c>
      <c r="G143" s="19">
        <f>Objednat!G136</f>
        <v>0</v>
      </c>
      <c r="H143" s="19">
        <f>Objednat!H136</f>
        <v>0</v>
      </c>
    </row>
    <row r="144" spans="1:8" ht="13" x14ac:dyDescent="0.3">
      <c r="A144" s="19" t="str">
        <f>Objednat!A137</f>
        <v xml:space="preserve"> DÁMSKÁ HYGIENA</v>
      </c>
      <c r="B144" s="19"/>
      <c r="C144" s="19"/>
      <c r="D144" s="19"/>
      <c r="E144" s="19"/>
      <c r="F144" s="19">
        <f>Objednat!F137</f>
        <v>0</v>
      </c>
      <c r="G144" s="19">
        <f>Objednat!G137</f>
        <v>0</v>
      </c>
      <c r="H144" s="19">
        <f>Objednat!H137</f>
        <v>0</v>
      </c>
    </row>
    <row r="145" spans="1:8" ht="13" x14ac:dyDescent="0.3">
      <c r="A145" s="19" t="str">
        <f>Objednat!A138</f>
        <v>C988</v>
      </c>
      <c r="B145" s="19" t="str">
        <f>Objednat!B138</f>
        <v xml:space="preserve"> CARIN ULTRA WINGS dámské vložky s křidélky, bal.10 ks</v>
      </c>
      <c r="C145" s="19"/>
      <c r="D145" s="19"/>
      <c r="E145" s="19"/>
      <c r="F145" s="19">
        <f>Objednat!F138</f>
        <v>35</v>
      </c>
      <c r="G145" s="19">
        <f>Objednat!G138</f>
        <v>0</v>
      </c>
      <c r="H145" s="19">
        <f>Objednat!H138</f>
        <v>0</v>
      </c>
    </row>
    <row r="146" spans="1:8" ht="13" x14ac:dyDescent="0.3">
      <c r="A146" s="19" t="str">
        <f>Objednat!A139</f>
        <v>L619</v>
      </c>
      <c r="B146" s="19" t="str">
        <f>Objednat!B139</f>
        <v xml:space="preserve"> LAURA COLUTTI dámské vložky normal, balení 20 ks</v>
      </c>
      <c r="C146" s="19"/>
      <c r="D146" s="19"/>
      <c r="E146" s="19"/>
      <c r="F146" s="19">
        <f>Objednat!F139</f>
        <v>45</v>
      </c>
      <c r="G146" s="19">
        <f>Objednat!G139</f>
        <v>0</v>
      </c>
      <c r="H146" s="19">
        <f>Objednat!H139</f>
        <v>0</v>
      </c>
    </row>
    <row r="147" spans="1:8" ht="13" x14ac:dyDescent="0.3">
      <c r="A147" s="19" t="str">
        <f>Objednat!A140</f>
        <v>L620</v>
      </c>
      <c r="B147" s="19" t="str">
        <f>Objednat!B140</f>
        <v xml:space="preserve"> LAURA COLUTTI  tampóny normal, balení 8 ks</v>
      </c>
      <c r="C147" s="19"/>
      <c r="D147" s="19"/>
      <c r="E147" s="19"/>
      <c r="F147" s="19">
        <f>Objednat!F140</f>
        <v>25</v>
      </c>
      <c r="G147" s="19">
        <f>Objednat!G140</f>
        <v>0</v>
      </c>
      <c r="H147" s="19">
        <f>Objednat!H140</f>
        <v>0</v>
      </c>
    </row>
    <row r="148" spans="1:8" ht="13" x14ac:dyDescent="0.3">
      <c r="A148" s="19" t="str">
        <f>Objednat!A141</f>
        <v>C987</v>
      </c>
      <c r="B148" s="19" t="str">
        <f>Objednat!B141</f>
        <v xml:space="preserve"> CARIN SLIP ANATOMIC slipové vložky, balení 20 ks</v>
      </c>
      <c r="C148" s="19"/>
      <c r="D148" s="19"/>
      <c r="E148" s="19"/>
      <c r="F148" s="19">
        <f>Objednat!F141</f>
        <v>32</v>
      </c>
      <c r="G148" s="19">
        <f>Objednat!G141</f>
        <v>0</v>
      </c>
      <c r="H148" s="19">
        <f>Objednat!H141</f>
        <v>0</v>
      </c>
    </row>
    <row r="149" spans="1:8" ht="13" x14ac:dyDescent="0.3">
      <c r="A149" s="19" t="str">
        <f>Objednat!A142</f>
        <v>L818</v>
      </c>
      <c r="B149" s="19" t="str">
        <f>Objednat!B142</f>
        <v xml:space="preserve"> LAURA COLLINI kosmetické polštářky, 120 kusů</v>
      </c>
      <c r="C149" s="19"/>
      <c r="D149" s="19"/>
      <c r="E149" s="19"/>
      <c r="F149" s="19">
        <f>Objednat!F142</f>
        <v>35</v>
      </c>
      <c r="G149" s="19">
        <f>Objednat!G142</f>
        <v>0</v>
      </c>
      <c r="H149" s="19">
        <f>Objednat!H142</f>
        <v>0</v>
      </c>
    </row>
    <row r="150" spans="1:8" ht="13" x14ac:dyDescent="0.3">
      <c r="A150" s="19" t="str">
        <f>Objednat!A143</f>
        <v>L913</v>
      </c>
      <c r="B150" s="19" t="str">
        <f>Objednat!B143</f>
        <v xml:space="preserve"> GILLETTE SATIN CARE gel Pure&amp;Delicate, balení 200 ml</v>
      </c>
      <c r="C150" s="19"/>
      <c r="D150" s="19"/>
      <c r="E150" s="19"/>
      <c r="F150" s="19">
        <f>Objednat!F143</f>
        <v>119</v>
      </c>
      <c r="G150" s="19">
        <f>Objednat!G143</f>
        <v>0</v>
      </c>
      <c r="H150" s="19">
        <f>Objednat!H143</f>
        <v>0</v>
      </c>
    </row>
    <row r="151" spans="1:8" ht="13" x14ac:dyDescent="0.3">
      <c r="A151" s="19" t="str">
        <f>Objednat!A144</f>
        <v>L652</v>
      </c>
      <c r="B151" s="19" t="str">
        <f>Objednat!B144</f>
        <v xml:space="preserve"> LAURA COLUTTI myci gel pro intimní hygienu, balení 500 ml</v>
      </c>
      <c r="C151" s="19"/>
      <c r="D151" s="19"/>
      <c r="E151" s="19"/>
      <c r="F151" s="19">
        <f>Objednat!F144</f>
        <v>55</v>
      </c>
      <c r="G151" s="19">
        <f>Objednat!G144</f>
        <v>0</v>
      </c>
      <c r="H151" s="19">
        <f>Objednat!H144</f>
        <v>0</v>
      </c>
    </row>
    <row r="152" spans="1:8" ht="13" x14ac:dyDescent="0.3">
      <c r="A152" s="19" t="str">
        <f>Objednat!A145</f>
        <v xml:space="preserve"> KOSMETIKA PRO MUŽE</v>
      </c>
      <c r="B152" s="19"/>
      <c r="C152" s="19"/>
      <c r="D152" s="19"/>
      <c r="E152" s="19"/>
      <c r="F152" s="19">
        <f>Objednat!F145</f>
        <v>0</v>
      </c>
      <c r="G152" s="19">
        <f>Objednat!G145</f>
        <v>0</v>
      </c>
      <c r="H152" s="19">
        <f>Objednat!H145</f>
        <v>0</v>
      </c>
    </row>
    <row r="153" spans="1:8" ht="13" x14ac:dyDescent="0.3">
      <c r="A153" s="19" t="str">
        <f>Objednat!A146</f>
        <v>L982</v>
      </c>
      <c r="B153" s="19" t="str">
        <f>Objednat!B146</f>
        <v xml:space="preserve"> GILLETE SCLASSIC pěna na holení, 200 ml</v>
      </c>
      <c r="C153" s="19"/>
      <c r="D153" s="19"/>
      <c r="E153" s="19"/>
      <c r="F153" s="19">
        <f>Objednat!F146</f>
        <v>79</v>
      </c>
      <c r="G153" s="19">
        <f>Objednat!G146</f>
        <v>0</v>
      </c>
      <c r="H153" s="19">
        <f>Objednat!H146</f>
        <v>0</v>
      </c>
    </row>
    <row r="154" spans="1:8" ht="13" x14ac:dyDescent="0.3">
      <c r="A154" s="19" t="str">
        <f>Objednat!A147</f>
        <v>D991</v>
      </c>
      <c r="B154" s="19" t="str">
        <f>Objednat!B147</f>
        <v xml:space="preserve"> DEMI BLACK  voda po holení, 100 ml</v>
      </c>
      <c r="C154" s="19"/>
      <c r="D154" s="19"/>
      <c r="E154" s="19"/>
      <c r="F154" s="19">
        <f>Objednat!F147</f>
        <v>149</v>
      </c>
      <c r="G154" s="19">
        <f>Objednat!G147</f>
        <v>0</v>
      </c>
      <c r="H154" s="19">
        <f>Objednat!H147</f>
        <v>0</v>
      </c>
    </row>
    <row r="155" spans="1:8" ht="13" x14ac:dyDescent="0.3">
      <c r="A155" s="19" t="str">
        <f>Objednat!A148</f>
        <v>D992</v>
      </c>
      <c r="B155" s="19" t="str">
        <f>Objednat!B148</f>
        <v xml:space="preserve"> DEMI ORIGINAL  voda po holení, 100 ml</v>
      </c>
      <c r="C155" s="19"/>
      <c r="D155" s="19"/>
      <c r="E155" s="19"/>
      <c r="F155" s="19">
        <f>Objednat!F148</f>
        <v>149</v>
      </c>
      <c r="G155" s="19">
        <f>Objednat!G148</f>
        <v>0</v>
      </c>
      <c r="H155" s="19">
        <f>Objednat!H148</f>
        <v>0</v>
      </c>
    </row>
    <row r="156" spans="1:8" ht="13" x14ac:dyDescent="0.3">
      <c r="A156" s="19" t="str">
        <f>Objednat!A149</f>
        <v>L973</v>
      </c>
      <c r="B156" s="19" t="str">
        <f>Objednat!B149</f>
        <v xml:space="preserve"> LUIGI COLLINI šampon proti lupům, 250 ml</v>
      </c>
      <c r="C156" s="19"/>
      <c r="D156" s="19"/>
      <c r="E156" s="19"/>
      <c r="F156" s="19">
        <f>Objednat!F149</f>
        <v>49</v>
      </c>
      <c r="G156" s="19">
        <f>Objednat!G149</f>
        <v>0</v>
      </c>
      <c r="H156" s="19">
        <f>Objednat!H149</f>
        <v>0</v>
      </c>
    </row>
    <row r="157" spans="1:8" ht="13" x14ac:dyDescent="0.3">
      <c r="A157" s="19" t="str">
        <f>Objednat!A150</f>
        <v>L972</v>
      </c>
      <c r="B157" s="19" t="str">
        <f>Objednat!B150</f>
        <v xml:space="preserve"> LUIGI COLLINI sprchový gel WHITE WATER, 250 ml</v>
      </c>
      <c r="C157" s="19"/>
      <c r="D157" s="19"/>
      <c r="E157" s="19"/>
      <c r="F157" s="19">
        <f>Objednat!F150</f>
        <v>49</v>
      </c>
      <c r="G157" s="19">
        <f>Objednat!G150</f>
        <v>0</v>
      </c>
      <c r="H157" s="19">
        <f>Objednat!H150</f>
        <v>0</v>
      </c>
    </row>
    <row r="158" spans="1:8" ht="13" x14ac:dyDescent="0.3">
      <c r="A158" s="19" t="str">
        <f>Objednat!A151</f>
        <v>L721</v>
      </c>
      <c r="B158" s="19" t="str">
        <f>Objednat!B151</f>
        <v xml:space="preserve"> LUIGI COLUTTI ROLL-ON vůně CLEFT ROCK, 50 ml</v>
      </c>
      <c r="C158" s="19"/>
      <c r="D158" s="19"/>
      <c r="E158" s="19"/>
      <c r="F158" s="19">
        <f>Objednat!F151</f>
        <v>39</v>
      </c>
      <c r="G158" s="19">
        <f>Objednat!G151</f>
        <v>0</v>
      </c>
      <c r="H158" s="19">
        <f>Objednat!H151</f>
        <v>0</v>
      </c>
    </row>
    <row r="159" spans="1:8" ht="13" x14ac:dyDescent="0.3">
      <c r="A159" s="19" t="str">
        <f>Objednat!A152</f>
        <v>D391</v>
      </c>
      <c r="B159" s="19" t="str">
        <f>Objednat!B152</f>
        <v xml:space="preserve"> LUIGI COLUTTI - dárkové balení  (sprchový gel+šampón proti lupům+voda po holení)</v>
      </c>
      <c r="C159" s="19"/>
      <c r="D159" s="19"/>
      <c r="E159" s="19"/>
      <c r="F159" s="19">
        <f>Objednat!F152</f>
        <v>269</v>
      </c>
      <c r="G159" s="19">
        <f>Objednat!G152</f>
        <v>0</v>
      </c>
      <c r="H159" s="19">
        <f>Objednat!H152</f>
        <v>0</v>
      </c>
    </row>
    <row r="160" spans="1:8" ht="13" x14ac:dyDescent="0.3">
      <c r="A160" s="19" t="str">
        <f>Objednat!A153</f>
        <v xml:space="preserve"> TOALETNÍ PAPÍRY, KAPESNÍKY, UTĚRKY</v>
      </c>
      <c r="B160" s="19"/>
      <c r="C160" s="19"/>
      <c r="D160" s="19"/>
      <c r="E160" s="19"/>
      <c r="F160" s="19">
        <f>Objednat!F153</f>
        <v>0</v>
      </c>
      <c r="G160" s="19">
        <f>Objednat!G153</f>
        <v>0</v>
      </c>
      <c r="H160" s="19">
        <f>Objednat!H153</f>
        <v>0</v>
      </c>
    </row>
    <row r="161" spans="1:8" ht="13" x14ac:dyDescent="0.3">
      <c r="A161" s="19" t="str">
        <f>Objednat!A154</f>
        <v>T1005</v>
      </c>
      <c r="B161" s="19" t="str">
        <f>Objednat!B154</f>
        <v xml:space="preserve"> TENTO STRONG 3vrstvé papírové utěrky, 2 role</v>
      </c>
      <c r="C161" s="19"/>
      <c r="D161" s="19"/>
      <c r="E161" s="19"/>
      <c r="F161" s="19">
        <f>Objednat!F154</f>
        <v>65</v>
      </c>
      <c r="G161" s="19">
        <f>Objednat!G154</f>
        <v>0</v>
      </c>
      <c r="H161" s="19">
        <f>Objednat!H154</f>
        <v>0</v>
      </c>
    </row>
    <row r="162" spans="1:8" ht="13" x14ac:dyDescent="0.3">
      <c r="A162" s="19" t="str">
        <f>Objednat!A155</f>
        <v>T993</v>
      </c>
      <c r="B162" s="19" t="str">
        <f>Objednat!B155</f>
        <v xml:space="preserve"> TENTO XXL UNIVERSAL - EXTRA LONG 2vrstvé papírové utěrky, 1 role</v>
      </c>
      <c r="C162" s="19"/>
      <c r="D162" s="19"/>
      <c r="E162" s="19"/>
      <c r="F162" s="19">
        <f>Objednat!F155</f>
        <v>89</v>
      </c>
      <c r="G162" s="19">
        <f>Objednat!G155</f>
        <v>0</v>
      </c>
      <c r="H162" s="19">
        <f>Objednat!H155</f>
        <v>0</v>
      </c>
    </row>
    <row r="163" spans="1:8" ht="13" x14ac:dyDescent="0.3">
      <c r="A163" s="19" t="str">
        <f>Objednat!A156</f>
        <v>T629</v>
      </c>
      <c r="B163" s="19" t="str">
        <f>Objednat!B156</f>
        <v xml:space="preserve"> TENTO CLASSIC 3vrstvé hygienické papírové kapesníky, bal. 10 x 10 ks</v>
      </c>
      <c r="C163" s="19"/>
      <c r="D163" s="19"/>
      <c r="E163" s="19"/>
      <c r="F163" s="19">
        <f>Objednat!F156</f>
        <v>35</v>
      </c>
      <c r="G163" s="19">
        <f>Objednat!G156</f>
        <v>0</v>
      </c>
      <c r="H163" s="19">
        <f>Objednat!H156</f>
        <v>0</v>
      </c>
    </row>
    <row r="164" spans="1:8" ht="13" x14ac:dyDescent="0.3">
      <c r="A164" s="19" t="str">
        <f>Objednat!A157</f>
        <v>T007</v>
      </c>
      <c r="B164" s="19" t="str">
        <f>Objednat!B157</f>
        <v xml:space="preserve"> TENTO FAMILY COTTON WHITE (bílý) 2vrstvý toaletní papír, balení 8 rolí</v>
      </c>
      <c r="C164" s="19"/>
      <c r="D164" s="19"/>
      <c r="E164" s="19"/>
      <c r="F164" s="19">
        <f>Objednat!F157</f>
        <v>55</v>
      </c>
      <c r="G164" s="19">
        <f>Objednat!G157</f>
        <v>0</v>
      </c>
      <c r="H164" s="19">
        <f>Objednat!H157</f>
        <v>0</v>
      </c>
    </row>
    <row r="165" spans="1:8" ht="13" x14ac:dyDescent="0.3">
      <c r="A165" s="19" t="str">
        <f>Objednat!A158</f>
        <v>T1000</v>
      </c>
      <c r="B165" s="19" t="str">
        <f>Objednat!B158</f>
        <v xml:space="preserve"> TENTO CLASSIC (bílý) 3vrstvý neparfémovaný toaletní papír, balení 16 rolí</v>
      </c>
      <c r="C165" s="19"/>
      <c r="D165" s="19"/>
      <c r="E165" s="19"/>
      <c r="F165" s="19">
        <f>Objednat!F158</f>
        <v>119</v>
      </c>
      <c r="G165" s="19">
        <f>Objednat!G158</f>
        <v>0</v>
      </c>
      <c r="H165" s="19">
        <f>Objednat!H158</f>
        <v>0</v>
      </c>
    </row>
    <row r="166" spans="1:8" ht="13" x14ac:dyDescent="0.3">
      <c r="A166" s="19" t="str">
        <f>Objednat!A159</f>
        <v>T935</v>
      </c>
      <c r="B166" s="19" t="str">
        <f>Objednat!B159</f>
        <v xml:space="preserve"> TENTO BLUE DECOR 3vrstvý toaletní papír, balení 8 rolí</v>
      </c>
      <c r="C166" s="19"/>
      <c r="D166" s="19"/>
      <c r="E166" s="19"/>
      <c r="F166" s="19">
        <f>Objednat!F159</f>
        <v>69</v>
      </c>
      <c r="G166" s="19">
        <f>Objednat!G159</f>
        <v>0</v>
      </c>
      <c r="H166" s="19">
        <f>Objednat!H159</f>
        <v>0</v>
      </c>
    </row>
    <row r="167" spans="1:8" ht="13" x14ac:dyDescent="0.3">
      <c r="A167" s="19" t="str">
        <f>Objednat!A160</f>
        <v>T949</v>
      </c>
      <c r="B167" s="19" t="str">
        <f>Objednat!B160</f>
        <v xml:space="preserve"> TENTO BALZÁM PURE (bílý) 3vrstvý toal. papír, balení 8 rolí</v>
      </c>
      <c r="C167" s="19"/>
      <c r="D167" s="19"/>
      <c r="E167" s="19"/>
      <c r="F167" s="19">
        <f>Objednat!F160</f>
        <v>79</v>
      </c>
      <c r="G167" s="19">
        <f>Objednat!G160</f>
        <v>0</v>
      </c>
      <c r="H167" s="19">
        <f>Objednat!H160</f>
        <v>0</v>
      </c>
    </row>
    <row r="168" spans="1:8" ht="13" x14ac:dyDescent="0.3">
      <c r="A168" s="19" t="str">
        <f>Objednat!A161</f>
        <v xml:space="preserve"> REPELENTY PREDATOR</v>
      </c>
      <c r="B168" s="19"/>
      <c r="C168" s="19"/>
      <c r="D168" s="19"/>
      <c r="E168" s="19"/>
      <c r="F168" s="19">
        <f>Objednat!F161</f>
        <v>0</v>
      </c>
      <c r="G168" s="19">
        <f>Objednat!G161</f>
        <v>0</v>
      </c>
      <c r="H168" s="19">
        <f>Objednat!H161</f>
        <v>0</v>
      </c>
    </row>
    <row r="169" spans="1:8" ht="13" x14ac:dyDescent="0.3">
      <c r="A169" s="19" t="str">
        <f>Objednat!A162</f>
        <v>P864</v>
      </c>
      <c r="B169" s="19" t="str">
        <f>Objednat!B162</f>
        <v xml:space="preserve"> REPELENT PREDATOR DEET 16%, balení 90 ml</v>
      </c>
      <c r="C169" s="19"/>
      <c r="D169" s="19"/>
      <c r="E169" s="19"/>
      <c r="F169" s="19">
        <f>Objednat!F162</f>
        <v>115</v>
      </c>
      <c r="G169" s="19">
        <f>Objednat!G162</f>
        <v>0</v>
      </c>
      <c r="H169" s="19">
        <f>Objednat!H162</f>
        <v>0</v>
      </c>
    </row>
    <row r="170" spans="1:8" ht="13" x14ac:dyDescent="0.3">
      <c r="A170" s="19" t="str">
        <f>Objednat!A163</f>
        <v>P659</v>
      </c>
      <c r="B170" s="19" t="str">
        <f>Objednat!B163</f>
        <v xml:space="preserve"> REPELENT PREDATOR DEET 16%, balení 150 ml</v>
      </c>
      <c r="C170" s="19"/>
      <c r="D170" s="19"/>
      <c r="E170" s="19"/>
      <c r="F170" s="19">
        <f>Objednat!F163</f>
        <v>149</v>
      </c>
      <c r="G170" s="19">
        <f>Objednat!G163</f>
        <v>0</v>
      </c>
      <c r="H170" s="19">
        <f>Objednat!H163</f>
        <v>0</v>
      </c>
    </row>
    <row r="171" spans="1:8" ht="13" x14ac:dyDescent="0.3">
      <c r="A171" s="19" t="str">
        <f>Objednat!A164</f>
        <v>P660</v>
      </c>
      <c r="B171" s="19" t="str">
        <f>Objednat!B164</f>
        <v xml:space="preserve"> REPELENT PREDATOR DEET 16% XXL, balení 300 ml</v>
      </c>
      <c r="C171" s="19"/>
      <c r="D171" s="19"/>
      <c r="E171" s="19"/>
      <c r="F171" s="19">
        <f>Objednat!F164</f>
        <v>229</v>
      </c>
      <c r="G171" s="19">
        <f>Objednat!G164</f>
        <v>0</v>
      </c>
      <c r="H171" s="19">
        <f>Objednat!H164</f>
        <v>0</v>
      </c>
    </row>
    <row r="172" spans="1:8" ht="13" x14ac:dyDescent="0.3">
      <c r="A172" s="19" t="str">
        <f>Objednat!A165</f>
        <v>P662</v>
      </c>
      <c r="B172" s="19" t="str">
        <f>Objednat!B165</f>
        <v xml:space="preserve"> REPELENT PREDATOR JUNIOR, balení 150 ml</v>
      </c>
      <c r="C172" s="19"/>
      <c r="D172" s="19"/>
      <c r="E172" s="19"/>
      <c r="F172" s="19">
        <f>Objednat!F165</f>
        <v>219</v>
      </c>
      <c r="G172" s="19">
        <f>Objednat!G165</f>
        <v>0</v>
      </c>
      <c r="H172" s="19">
        <f>Objednat!H165</f>
        <v>0</v>
      </c>
    </row>
    <row r="173" spans="1:8" ht="13" x14ac:dyDescent="0.3">
      <c r="A173" s="19" t="str">
        <f>Objednat!A166</f>
        <v>P661</v>
      </c>
      <c r="B173" s="19" t="str">
        <f>Objednat!B166</f>
        <v xml:space="preserve"> REPELENT PREDATOR FORTE, balení 150 ml</v>
      </c>
      <c r="C173" s="19"/>
      <c r="D173" s="19"/>
      <c r="E173" s="19"/>
      <c r="F173" s="19">
        <f>Objednat!F166</f>
        <v>189</v>
      </c>
      <c r="G173" s="19">
        <f>Objednat!G166</f>
        <v>0</v>
      </c>
      <c r="H173" s="19">
        <f>Objednat!H166</f>
        <v>0</v>
      </c>
    </row>
    <row r="174" spans="1:8" ht="13" x14ac:dyDescent="0.3">
      <c r="A174" s="19" t="str">
        <f>Objednat!A167</f>
        <v>P665</v>
      </c>
      <c r="B174" s="19" t="str">
        <f>Objednat!B167</f>
        <v xml:space="preserve"> REPELENT PREDATOR 3D TEKUTÁ MOSKYTIÉRA, 300 ml</v>
      </c>
      <c r="C174" s="19"/>
      <c r="D174" s="19"/>
      <c r="E174" s="19"/>
      <c r="F174" s="19">
        <f>Objednat!F167</f>
        <v>269</v>
      </c>
      <c r="G174" s="19">
        <f>Objednat!G167</f>
        <v>0</v>
      </c>
      <c r="H174" s="19">
        <f>Objednat!H167</f>
        <v>0</v>
      </c>
    </row>
    <row r="175" spans="1:8" ht="13" x14ac:dyDescent="0.3">
      <c r="A175" s="19" t="str">
        <f>Objednat!A168</f>
        <v>P664</v>
      </c>
      <c r="B175" s="19" t="str">
        <f>Objednat!B168</f>
        <v xml:space="preserve"> REPELENT PREDATOR OUTDOOR IMPREGNACE, balení 200 ml</v>
      </c>
      <c r="C175" s="19"/>
      <c r="D175" s="19"/>
      <c r="E175" s="19"/>
      <c r="F175" s="19">
        <f>Objednat!F168</f>
        <v>259</v>
      </c>
      <c r="G175" s="19">
        <f>Objednat!G168</f>
        <v>0</v>
      </c>
      <c r="H175" s="19">
        <f>Objednat!H168</f>
        <v>0</v>
      </c>
    </row>
    <row r="176" spans="1:8" ht="13" x14ac:dyDescent="0.3">
      <c r="A176" s="19" t="str">
        <f>Objednat!A169</f>
        <v xml:space="preserve"> OSTATNÍ DOMÁCÍ POTŘEBY A JINÉ</v>
      </c>
      <c r="B176" s="19"/>
      <c r="C176" s="19"/>
      <c r="D176" s="19"/>
      <c r="E176" s="19"/>
      <c r="F176" s="19">
        <f>Objednat!F169</f>
        <v>0</v>
      </c>
      <c r="G176" s="19">
        <f>Objednat!G169</f>
        <v>0</v>
      </c>
      <c r="H176" s="19">
        <f>Objednat!H169</f>
        <v>0</v>
      </c>
    </row>
    <row r="177" spans="1:8" ht="13" x14ac:dyDescent="0.3">
      <c r="A177" s="19" t="str">
        <f>Objednat!A170</f>
        <v>V181-K</v>
      </c>
      <c r="B177" s="19" t="str">
        <f>Objednat!B170</f>
        <v xml:space="preserve"> EFEKT Závěsná voňka
 do automobilů a domácností</v>
      </c>
      <c r="C177" s="19"/>
      <c r="D177" s="19"/>
      <c r="E177" s="19"/>
      <c r="F177" s="19">
        <f>Objednat!F170</f>
        <v>39</v>
      </c>
      <c r="G177" s="19">
        <f>Objednat!G170</f>
        <v>0</v>
      </c>
      <c r="H177" s="19">
        <f>Objednat!H170</f>
        <v>0</v>
      </c>
    </row>
    <row r="178" spans="1:8" ht="13" x14ac:dyDescent="0.3">
      <c r="A178" s="19" t="str">
        <f>Objednat!A171</f>
        <v>V181-M</v>
      </c>
      <c r="B178" s="19" t="str">
        <f>Objednat!B170</f>
        <v xml:space="preserve"> EFEKT Závěsná voňka
 do automobilů a domácností</v>
      </c>
      <c r="C178" s="19"/>
      <c r="D178" s="19"/>
      <c r="E178" s="19"/>
      <c r="F178" s="19">
        <f>Objednat!F171</f>
        <v>39</v>
      </c>
      <c r="G178" s="19">
        <f>Objednat!G171</f>
        <v>0</v>
      </c>
      <c r="H178" s="19">
        <f>Objednat!H171</f>
        <v>0</v>
      </c>
    </row>
    <row r="179" spans="1:8" ht="13" x14ac:dyDescent="0.3">
      <c r="A179" s="19" t="str">
        <f>Objednat!A172</f>
        <v>V181-P</v>
      </c>
      <c r="B179" s="19" t="str">
        <f>Objednat!B170</f>
        <v xml:space="preserve"> EFEKT Závěsná voňka
 do automobilů a domácností</v>
      </c>
      <c r="C179" s="19"/>
      <c r="D179" s="19"/>
      <c r="E179" s="19"/>
      <c r="F179" s="19">
        <f>Objednat!F172</f>
        <v>39</v>
      </c>
      <c r="G179" s="19">
        <f>Objednat!G172</f>
        <v>0</v>
      </c>
      <c r="H179" s="19">
        <f>Objednat!H172</f>
        <v>0</v>
      </c>
    </row>
    <row r="180" spans="1:8" ht="13" x14ac:dyDescent="0.3">
      <c r="A180" s="19" t="str">
        <f>Objednat!A173</f>
        <v>V181-B</v>
      </c>
      <c r="B180" s="19" t="str">
        <f>Objednat!B170</f>
        <v xml:space="preserve"> EFEKT Závěsná voňka
 do automobilů a domácností</v>
      </c>
      <c r="C180" s="19"/>
      <c r="D180" s="19"/>
      <c r="E180" s="19"/>
      <c r="F180" s="19">
        <f>Objednat!F173</f>
        <v>39</v>
      </c>
      <c r="G180" s="19">
        <f>Objednat!G173</f>
        <v>0</v>
      </c>
      <c r="H180" s="19">
        <f>Objednat!H173</f>
        <v>0</v>
      </c>
    </row>
    <row r="181" spans="1:8" ht="13" x14ac:dyDescent="0.3">
      <c r="A181" s="19" t="str">
        <f>Objednat!A174</f>
        <v>A708</v>
      </c>
      <c r="B181" s="19" t="str">
        <f>Objednat!B174</f>
        <v xml:space="preserve"> AIT - sekundové lepidlo na plast, porelán, kov, atd. balení 3 g</v>
      </c>
      <c r="C181" s="19"/>
      <c r="D181" s="19"/>
      <c r="E181" s="19"/>
      <c r="F181" s="19">
        <f>Objednat!F174</f>
        <v>14</v>
      </c>
      <c r="G181" s="19">
        <f>Objednat!G174</f>
        <v>0</v>
      </c>
      <c r="H181" s="19">
        <f>Objednat!H174</f>
        <v>0</v>
      </c>
    </row>
    <row r="182" spans="1:8" ht="13" x14ac:dyDescent="0.3">
      <c r="A182" s="19" t="str">
        <f>Objednat!A175</f>
        <v>E182</v>
      </c>
      <c r="B182" s="19" t="str">
        <f>Objednat!B175</f>
        <v xml:space="preserve"> EFEKT PRÁDELNÍ ŠŇŮRA, 20 m</v>
      </c>
      <c r="C182" s="19"/>
      <c r="D182" s="19"/>
      <c r="E182" s="19"/>
      <c r="F182" s="19">
        <f>Objednat!F175</f>
        <v>65</v>
      </c>
      <c r="G182" s="19">
        <f>Objednat!G175</f>
        <v>0</v>
      </c>
      <c r="H182" s="19">
        <f>Objednat!H175</f>
        <v>0</v>
      </c>
    </row>
    <row r="183" spans="1:8" ht="13" x14ac:dyDescent="0.3">
      <c r="A183" s="19" t="str">
        <f>Objednat!A176</f>
        <v>E1006</v>
      </c>
      <c r="B183" s="19" t="str">
        <f>Objednat!B176</f>
        <v xml:space="preserve"> PEVNÝ PODPALOVAČ FLAMAX, balení 48 kostek</v>
      </c>
      <c r="C183" s="19"/>
      <c r="D183" s="19"/>
      <c r="E183" s="19"/>
      <c r="F183" s="19">
        <f>Objednat!F176</f>
        <v>46</v>
      </c>
      <c r="G183" s="19">
        <f>Objednat!G176</f>
        <v>0</v>
      </c>
      <c r="H183" s="19">
        <f>Objednat!H176</f>
        <v>0</v>
      </c>
    </row>
    <row r="184" spans="1:8" ht="13" x14ac:dyDescent="0.3">
      <c r="A184" s="19" t="str">
        <f>Objednat!A177</f>
        <v>E608</v>
      </c>
      <c r="B184" s="19" t="str">
        <f>Objednat!B177</f>
        <v xml:space="preserve"> PÁSKOVÝ MOP S NÁSADOU, délka 140 cm</v>
      </c>
      <c r="C184" s="19"/>
      <c r="D184" s="19"/>
      <c r="E184" s="19"/>
      <c r="F184" s="19">
        <f>Objednat!F177</f>
        <v>89</v>
      </c>
      <c r="G184" s="19">
        <f>Objednat!G177</f>
        <v>0</v>
      </c>
      <c r="H184" s="19">
        <f>Objednat!H177</f>
        <v>0</v>
      </c>
    </row>
    <row r="185" spans="1:8" ht="13" x14ac:dyDescent="0.3">
      <c r="A185" s="19" t="str">
        <f>Objednat!A178</f>
        <v>H153</v>
      </c>
      <c r="B185" s="19" t="str">
        <f>Objednat!B178</f>
        <v xml:space="preserve"> MYCÍ HADR, oranžový, hrubý, podlahový, savý</v>
      </c>
      <c r="C185" s="19"/>
      <c r="D185" s="19"/>
      <c r="E185" s="19"/>
      <c r="F185" s="19">
        <f>Objednat!F178</f>
        <v>35</v>
      </c>
      <c r="G185" s="19">
        <f>Objednat!G178</f>
        <v>0</v>
      </c>
      <c r="H185" s="19">
        <f>Objednat!H178</f>
        <v>0</v>
      </c>
    </row>
    <row r="186" spans="1:8" ht="13" x14ac:dyDescent="0.3">
      <c r="A186" s="19" t="str">
        <f>Objednat!A179</f>
        <v>H036</v>
      </c>
      <c r="B186" s="19" t="str">
        <f>Objednat!B179</f>
        <v xml:space="preserve"> MYCÍ HADR bílý, podlahový, savý 55x70cm</v>
      </c>
      <c r="C186" s="19"/>
      <c r="D186" s="19"/>
      <c r="E186" s="19"/>
      <c r="F186" s="19">
        <f>Objednat!F179</f>
        <v>25</v>
      </c>
      <c r="G186" s="19">
        <f>Objednat!G179</f>
        <v>0</v>
      </c>
      <c r="H186" s="19">
        <f>Objednat!H179</f>
        <v>0</v>
      </c>
    </row>
    <row r="187" spans="1:8" ht="13" x14ac:dyDescent="0.3">
      <c r="A187" s="19" t="str">
        <f>Objednat!A180</f>
        <v>H037</v>
      </c>
      <c r="B187" s="19" t="str">
        <f>Objednat!B180</f>
        <v xml:space="preserve"> MYCÍ HADR bílý, podlahový, savý 90x60cm</v>
      </c>
      <c r="C187" s="19"/>
      <c r="D187" s="19"/>
      <c r="E187" s="19"/>
      <c r="F187" s="19">
        <f>Objednat!F180</f>
        <v>35</v>
      </c>
      <c r="G187" s="19">
        <f>Objednat!G180</f>
        <v>0</v>
      </c>
      <c r="H187" s="19">
        <f>Objednat!H180</f>
        <v>0</v>
      </c>
    </row>
    <row r="188" spans="1:8" ht="13" x14ac:dyDescent="0.3">
      <c r="A188" s="19" t="str">
        <f>Objednat!A181</f>
        <v>H155</v>
      </c>
      <c r="B188" s="19" t="str">
        <f>Objednat!B181</f>
        <v xml:space="preserve"> PRACHOVKA, bílá</v>
      </c>
      <c r="C188" s="19"/>
      <c r="D188" s="19"/>
      <c r="E188" s="19"/>
      <c r="F188" s="19">
        <f>Objednat!F181</f>
        <v>19</v>
      </c>
      <c r="G188" s="19">
        <f>Objednat!G181</f>
        <v>0</v>
      </c>
      <c r="H188" s="19">
        <f>Objednat!H181</f>
        <v>0</v>
      </c>
    </row>
    <row r="189" spans="1:8" ht="13" x14ac:dyDescent="0.3">
      <c r="A189" s="19" t="str">
        <f>Objednat!A182</f>
        <v>H154</v>
      </c>
      <c r="B189" s="19" t="str">
        <f>Objednat!B182</f>
        <v xml:space="preserve"> PRACHOVKA, barevná</v>
      </c>
      <c r="C189" s="19"/>
      <c r="D189" s="19"/>
      <c r="E189" s="19"/>
      <c r="F189" s="19">
        <f>Objednat!F182</f>
        <v>19</v>
      </c>
      <c r="G189" s="19">
        <f>Objednat!G182</f>
        <v>0</v>
      </c>
      <c r="H189" s="19">
        <f>Objednat!H182</f>
        <v>0</v>
      </c>
    </row>
    <row r="190" spans="1:8" ht="13" x14ac:dyDescent="0.3">
      <c r="A190" s="19" t="str">
        <f>Objednat!A183</f>
        <v>G475-S</v>
      </c>
      <c r="B190" s="19" t="str">
        <f>Objednat!B183</f>
        <v xml:space="preserve"> GUMOVÉ RUKAVICE pro domácnost</v>
      </c>
      <c r="C190" s="19"/>
      <c r="D190" s="19"/>
      <c r="E190" s="19"/>
      <c r="F190" s="19">
        <f>Objednat!F183</f>
        <v>29</v>
      </c>
      <c r="G190" s="19">
        <f>Objednat!G183</f>
        <v>0</v>
      </c>
      <c r="H190" s="19">
        <f>Objednat!H183</f>
        <v>0</v>
      </c>
    </row>
    <row r="191" spans="1:8" ht="13" x14ac:dyDescent="0.3">
      <c r="A191" s="19" t="str">
        <f>Objednat!A184</f>
        <v>G475-M</v>
      </c>
      <c r="B191" s="19" t="str">
        <f>Objednat!B184</f>
        <v xml:space="preserve"> Gumové rukavice pro domácnost - velikost M</v>
      </c>
      <c r="C191" s="19"/>
      <c r="D191" s="19"/>
      <c r="E191" s="19"/>
      <c r="F191" s="19">
        <f>Objednat!F184</f>
        <v>0</v>
      </c>
      <c r="G191" s="19">
        <f>Objednat!G184</f>
        <v>0</v>
      </c>
      <c r="H191" s="19">
        <f>Objednat!H184</f>
        <v>0</v>
      </c>
    </row>
    <row r="192" spans="1:8" ht="13" x14ac:dyDescent="0.3">
      <c r="A192" s="19" t="str">
        <f>Objednat!A185</f>
        <v>G475-L</v>
      </c>
      <c r="B192" s="19" t="str">
        <f>Objednat!B185</f>
        <v xml:space="preserve"> Gumové rukavice pro domácnost - velikost L</v>
      </c>
      <c r="C192" s="19"/>
      <c r="D192" s="19"/>
      <c r="E192" s="19"/>
      <c r="F192" s="19">
        <f>Objednat!F185</f>
        <v>0</v>
      </c>
      <c r="G192" s="19">
        <f>Objednat!G185</f>
        <v>0</v>
      </c>
      <c r="H192" s="19">
        <f>Objednat!H185</f>
        <v>0</v>
      </c>
    </row>
    <row r="193" spans="1:8" ht="13" x14ac:dyDescent="0.3">
      <c r="A193" s="19" t="str">
        <f>Objednat!A186</f>
        <v>G475-XL</v>
      </c>
      <c r="B193" s="19" t="str">
        <f>Objednat!B186</f>
        <v xml:space="preserve"> Gumové rukavice pro domácnost - velikost XL</v>
      </c>
      <c r="C193" s="19"/>
      <c r="D193" s="19"/>
      <c r="E193" s="19"/>
      <c r="F193" s="19">
        <f>Objednat!F186</f>
        <v>0</v>
      </c>
      <c r="G193" s="19">
        <f>Objednat!G186</f>
        <v>0</v>
      </c>
      <c r="H193" s="19">
        <f>Objednat!H186</f>
        <v>0</v>
      </c>
    </row>
    <row r="194" spans="1:8" ht="13" x14ac:dyDescent="0.3">
      <c r="A194" s="19" t="str">
        <f>Objednat!A187</f>
        <v>E558</v>
      </c>
      <c r="B194" s="19" t="str">
        <f>Objednat!B187</f>
        <v xml:space="preserve"> LOPATKA SE SMETÁČKEM   </v>
      </c>
      <c r="C194" s="19"/>
      <c r="D194" s="19"/>
      <c r="E194" s="19"/>
      <c r="F194" s="19">
        <f>Objednat!F187</f>
        <v>69</v>
      </c>
      <c r="G194" s="19">
        <f>Objednat!G187</f>
        <v>0</v>
      </c>
      <c r="H194" s="19">
        <f>Objednat!H187</f>
        <v>0</v>
      </c>
    </row>
    <row r="195" spans="1:8" ht="13" x14ac:dyDescent="0.3">
      <c r="A195" s="19" t="str">
        <f>Objednat!A188</f>
        <v>E724</v>
      </c>
      <c r="B195" s="19" t="str">
        <f>Objednat!B188</f>
        <v xml:space="preserve"> VLOŽKY DO BOT mikromasážní</v>
      </c>
      <c r="C195" s="19"/>
      <c r="D195" s="19"/>
      <c r="E195" s="19"/>
      <c r="F195" s="19">
        <f>Objednat!F188</f>
        <v>69</v>
      </c>
      <c r="G195" s="19">
        <f>Objednat!G188</f>
        <v>0</v>
      </c>
      <c r="H195" s="19">
        <f>Objednat!H188</f>
        <v>0</v>
      </c>
    </row>
    <row r="196" spans="1:8" ht="13" x14ac:dyDescent="0.3">
      <c r="A196" s="19" t="str">
        <f>Objednat!A189</f>
        <v>E725</v>
      </c>
      <c r="B196" s="19" t="str">
        <f>Objednat!B189</f>
        <v xml:space="preserve"> VLOŽKY DO BOT kožené klasik</v>
      </c>
      <c r="C196" s="19"/>
      <c r="D196" s="19"/>
      <c r="E196" s="19"/>
      <c r="F196" s="19">
        <f>Objednat!F189</f>
        <v>69</v>
      </c>
      <c r="G196" s="19">
        <f>Objednat!G189</f>
        <v>0</v>
      </c>
      <c r="H196" s="19">
        <f>Objednat!H189</f>
        <v>0</v>
      </c>
    </row>
    <row r="197" spans="1:8" ht="13" x14ac:dyDescent="0.3">
      <c r="A197" s="19" t="str">
        <f>Objednat!A190</f>
        <v>E726</v>
      </c>
      <c r="B197" s="19" t="str">
        <f>Objednat!B190</f>
        <v xml:space="preserve"> VLOŽKY DO BOT s aktivním uhlím</v>
      </c>
      <c r="C197" s="19"/>
      <c r="D197" s="19"/>
      <c r="E197" s="19"/>
      <c r="F197" s="19">
        <f>Objednat!F190</f>
        <v>69</v>
      </c>
      <c r="G197" s="19">
        <f>Objednat!G190</f>
        <v>0</v>
      </c>
      <c r="H197" s="19">
        <f>Objednat!H190</f>
        <v>0</v>
      </c>
    </row>
    <row r="198" spans="1:8" ht="13" x14ac:dyDescent="0.3">
      <c r="A198" s="19" t="str">
        <f>Objednat!A191</f>
        <v>E822</v>
      </c>
      <c r="B198" s="19" t="str">
        <f>Objednat!B191</f>
        <v xml:space="preserve"> VLOŽKY DO BOT antibakteriální</v>
      </c>
      <c r="C198" s="19"/>
      <c r="D198" s="19"/>
      <c r="E198" s="19"/>
      <c r="F198" s="19">
        <f>Objednat!F191</f>
        <v>69</v>
      </c>
      <c r="G198" s="19">
        <f>Objednat!G191</f>
        <v>0</v>
      </c>
      <c r="H198" s="19">
        <f>Objednat!H191</f>
        <v>0</v>
      </c>
    </row>
    <row r="199" spans="1:8" ht="13" x14ac:dyDescent="0.3">
      <c r="A199" s="19" t="str">
        <f>Objednat!A192</f>
        <v>E918-B</v>
      </c>
      <c r="B199" s="19" t="str">
        <f>Objednat!B192</f>
        <v xml:space="preserve"> SAMOLEŠTÍCÍ KRÉM NA BOTY, balení 60 ml                  SUPER CENA</v>
      </c>
      <c r="C199" s="19"/>
      <c r="D199" s="19"/>
      <c r="E199" s="19"/>
      <c r="F199" s="19">
        <f>Objednat!F192</f>
        <v>42</v>
      </c>
      <c r="G199" s="19">
        <f>Objednat!G192</f>
        <v>0</v>
      </c>
      <c r="H199" s="19">
        <f>Objednat!H192</f>
        <v>0</v>
      </c>
    </row>
    <row r="200" spans="1:8" ht="13" x14ac:dyDescent="0.3">
      <c r="A200" s="19" t="str">
        <f>Objednat!A193</f>
        <v>E918-C</v>
      </c>
      <c r="B200" s="19" t="str">
        <f>Objednat!B192</f>
        <v xml:space="preserve"> SAMOLEŠTÍCÍ KRÉM NA BOTY, balení 60 ml                  SUPER CENA</v>
      </c>
      <c r="C200" s="19"/>
      <c r="D200" s="19"/>
      <c r="E200" s="19"/>
      <c r="F200" s="19">
        <f>Objednat!F193</f>
        <v>42</v>
      </c>
      <c r="G200" s="19">
        <f>Objednat!G193</f>
        <v>0</v>
      </c>
      <c r="H200" s="19">
        <f>Objednat!H193</f>
        <v>0</v>
      </c>
    </row>
    <row r="201" spans="1:8" ht="13" x14ac:dyDescent="0.3">
      <c r="A201" s="19" t="str">
        <f>Objednat!A194</f>
        <v>E919-B</v>
      </c>
      <c r="B201" s="19" t="str">
        <f>Objednat!B194</f>
        <v xml:space="preserve"> SAMOLEŠTÍCÍ LESK NA BOTY PREMIUM, bal.100 ml      SUPER CENA</v>
      </c>
      <c r="C201" s="19"/>
      <c r="D201" s="19"/>
      <c r="E201" s="19"/>
      <c r="F201" s="19">
        <f>Objednat!F194</f>
        <v>49</v>
      </c>
      <c r="G201" s="19">
        <f>Objednat!G194</f>
        <v>0</v>
      </c>
      <c r="H201" s="19">
        <f>Objednat!H194</f>
        <v>0</v>
      </c>
    </row>
    <row r="202" spans="1:8" ht="13" x14ac:dyDescent="0.3">
      <c r="A202" s="19" t="str">
        <f>Objednat!A195</f>
        <v>E919-C</v>
      </c>
      <c r="B202" s="19" t="str">
        <f>Objednat!B194</f>
        <v xml:space="preserve"> SAMOLEŠTÍCÍ LESK NA BOTY PREMIUM, bal.100 ml      SUPER CENA</v>
      </c>
      <c r="C202" s="19"/>
      <c r="D202" s="19"/>
      <c r="E202" s="19"/>
      <c r="F202" s="19">
        <f>Objednat!F195</f>
        <v>49</v>
      </c>
      <c r="G202" s="19">
        <f>Objednat!G195</f>
        <v>0</v>
      </c>
      <c r="H202" s="19">
        <f>Objednat!H195</f>
        <v>0</v>
      </c>
    </row>
    <row r="203" spans="1:8" ht="13" x14ac:dyDescent="0.3">
      <c r="A203" s="19" t="str">
        <f>Objednat!A196</f>
        <v>E920</v>
      </c>
      <c r="B203" s="19" t="str">
        <f>Objednat!B196</f>
        <v xml:space="preserve"> SAMOLEŠTÍCÍ HOUBIČKA pro perfektní lesk, balení: 1 ks</v>
      </c>
      <c r="C203" s="19"/>
      <c r="D203" s="19"/>
      <c r="E203" s="19"/>
      <c r="F203" s="19">
        <f>Objednat!F196</f>
        <v>39</v>
      </c>
      <c r="G203" s="19">
        <f>Objednat!G196</f>
        <v>0</v>
      </c>
      <c r="H203" s="19">
        <f>Objednat!H196</f>
        <v>0</v>
      </c>
    </row>
    <row r="204" spans="1:8" ht="13" x14ac:dyDescent="0.3">
      <c r="A204" s="19" t="str">
        <f>Objednat!A197</f>
        <v>E936</v>
      </c>
      <c r="B204" s="19" t="str">
        <f>Objednat!B197</f>
        <v xml:space="preserve"> EFEKT ZATAHOVACÍ SÁČKY NA ODPADKY 35 litrů (50x60 cm) 15 kusů</v>
      </c>
      <c r="C204" s="19"/>
      <c r="D204" s="19"/>
      <c r="E204" s="19"/>
      <c r="F204" s="19">
        <f>Objednat!F197</f>
        <v>69</v>
      </c>
      <c r="G204" s="19">
        <f>Objednat!G197</f>
        <v>0</v>
      </c>
      <c r="H204" s="19">
        <f>Objednat!H197</f>
        <v>0</v>
      </c>
    </row>
    <row r="205" spans="1:8" ht="13" x14ac:dyDescent="0.3">
      <c r="A205" s="19" t="str">
        <f>Objednat!A198</f>
        <v>E989</v>
      </c>
      <c r="B205" s="19" t="str">
        <f>Objednat!B198</f>
        <v xml:space="preserve"> 3x EFEKT ZATAHOVACÍ SÁČKY NA ODPADKY 35 litrů (50x60 cm) 15 kusů</v>
      </c>
      <c r="C205" s="19"/>
      <c r="D205" s="19"/>
      <c r="E205" s="19"/>
      <c r="F205" s="19">
        <f>Objednat!F198</f>
        <v>111</v>
      </c>
      <c r="G205" s="19">
        <f>Objednat!G198</f>
        <v>0</v>
      </c>
      <c r="H205" s="19">
        <f>Objednat!H198</f>
        <v>0</v>
      </c>
    </row>
    <row r="206" spans="1:8" ht="13" x14ac:dyDescent="0.3">
      <c r="A206" s="19" t="str">
        <f>Objednat!A199</f>
        <v>E938</v>
      </c>
      <c r="B206" s="19" t="str">
        <f>Objednat!B199</f>
        <v xml:space="preserve"> EFEKT ZATAHOVACÍ SÁČKY NA ODPADKY 60 litrů (60x72 cm) 10 kusů</v>
      </c>
      <c r="C206" s="19"/>
      <c r="D206" s="19"/>
      <c r="E206" s="19"/>
      <c r="F206" s="19">
        <f>Objednat!F199</f>
        <v>69</v>
      </c>
      <c r="G206" s="19">
        <f>Objednat!G199</f>
        <v>0</v>
      </c>
      <c r="H206" s="19">
        <f>Objednat!H199</f>
        <v>0</v>
      </c>
    </row>
    <row r="207" spans="1:8" ht="13" x14ac:dyDescent="0.3">
      <c r="A207" s="19" t="str">
        <f>Objednat!A200</f>
        <v>E990</v>
      </c>
      <c r="B207" s="19" t="str">
        <f>Objednat!B200</f>
        <v xml:space="preserve"> 3 x EFEKT ZATAHOVACÍ SÁČKY NA ODPADKY 60 litrů (60x72 cm) 10 kusů</v>
      </c>
      <c r="C207" s="19"/>
      <c r="D207" s="19"/>
      <c r="E207" s="19"/>
      <c r="F207" s="19">
        <f>Objednat!F200</f>
        <v>111</v>
      </c>
      <c r="G207" s="19">
        <f>Objednat!G200</f>
        <v>0</v>
      </c>
      <c r="H207" s="19">
        <f>Objednat!H200</f>
        <v>0</v>
      </c>
    </row>
    <row r="208" spans="1:8" ht="13" x14ac:dyDescent="0.3">
      <c r="A208" s="19" t="str">
        <f>Objednat!A201</f>
        <v>C424</v>
      </c>
      <c r="B208" s="19" t="str">
        <f>Objednat!B201</f>
        <v xml:space="preserve"> SIMPLE GREEN, 750 ml  (na kola, auta, sekačky apod.)</v>
      </c>
      <c r="C208" s="19"/>
      <c r="D208" s="19"/>
      <c r="E208" s="19"/>
      <c r="F208" s="19">
        <f>Objednat!F201</f>
        <v>179</v>
      </c>
      <c r="G208" s="19">
        <f>Objednat!G201</f>
        <v>0</v>
      </c>
      <c r="H208" s="19">
        <f>Objednat!H201</f>
        <v>0</v>
      </c>
    </row>
    <row r="209" spans="1:8" ht="13" x14ac:dyDescent="0.3">
      <c r="A209" s="19" t="str">
        <f>Objednat!A202</f>
        <v>M559</v>
      </c>
      <c r="B209" s="19" t="str">
        <f>Objednat!B202</f>
        <v xml:space="preserve"> Mr. ExPERt na krby a krbová kamna, 500 ml    VHODNÝ TAKÉ NA GRILY A TROUBY</v>
      </c>
      <c r="C209" s="19"/>
      <c r="D209" s="19"/>
      <c r="E209" s="19"/>
      <c r="F209" s="19">
        <f>Objednat!F202</f>
        <v>99</v>
      </c>
      <c r="G209" s="19">
        <f>Objednat!G202</f>
        <v>0</v>
      </c>
      <c r="H209" s="19">
        <f>Objednat!H202</f>
        <v>0</v>
      </c>
    </row>
    <row r="210" spans="1:8" ht="13" x14ac:dyDescent="0.3">
      <c r="A210" s="19" t="str">
        <f>Objednat!A203</f>
        <v>V948</v>
      </c>
      <c r="B210" s="19" t="str">
        <f>Objednat!B203</f>
        <v xml:space="preserve"> VIRUSEPT antibakteriální a antivirotický gel na ruce, balení 125 ml</v>
      </c>
      <c r="C210" s="19"/>
      <c r="D210" s="19"/>
      <c r="E210" s="19"/>
      <c r="F210" s="19">
        <f>Objednat!F203</f>
        <v>59</v>
      </c>
      <c r="G210" s="19">
        <f>Objednat!G203</f>
        <v>0</v>
      </c>
      <c r="H210" s="19">
        <f>Objednat!H203</f>
        <v>0</v>
      </c>
    </row>
    <row r="211" spans="1:8" ht="13" x14ac:dyDescent="0.3">
      <c r="A211" s="19" t="str">
        <f>Objednat!A204</f>
        <v>V008</v>
      </c>
      <c r="B211" s="19" t="str">
        <f>Objednat!B204</f>
        <v xml:space="preserve"> VIRUSEPT antibakteriální a antivirotický sprej na ruce, balení 100 ml</v>
      </c>
      <c r="C211" s="19"/>
      <c r="D211" s="19"/>
      <c r="E211" s="19"/>
      <c r="F211" s="19">
        <f>Objednat!F204</f>
        <v>69</v>
      </c>
      <c r="G211" s="19">
        <f>Objednat!G204</f>
        <v>0</v>
      </c>
      <c r="H211" s="19">
        <f>Objednat!H204</f>
        <v>0</v>
      </c>
    </row>
    <row r="212" spans="1:8" ht="13" x14ac:dyDescent="0.3">
      <c r="A212" s="19" t="str">
        <f>Objednat!A205</f>
        <v xml:space="preserve">RESPIRÁTORY KN95 (ekvivalent FFP2)                              </v>
      </c>
      <c r="B212" s="19"/>
      <c r="C212" s="19"/>
      <c r="D212" s="19"/>
      <c r="E212" s="19"/>
      <c r="F212" s="19">
        <f>Objednat!F205</f>
        <v>0</v>
      </c>
      <c r="G212" s="19">
        <f>Objednat!G205</f>
        <v>0</v>
      </c>
      <c r="H212" s="19">
        <f>Objednat!H205</f>
        <v>0</v>
      </c>
    </row>
    <row r="213" spans="1:8" ht="13" x14ac:dyDescent="0.3">
      <c r="A213" s="19" t="str">
        <f>Objednat!A206</f>
        <v>R964</v>
      </c>
      <c r="B213" s="19" t="str">
        <f>Objednat!B206</f>
        <v xml:space="preserve"> Respirátor KN95 (ekvivalent FFP2)  1ks</v>
      </c>
      <c r="C213" s="19"/>
      <c r="D213" s="19"/>
      <c r="E213" s="19"/>
      <c r="F213" s="19">
        <f>Objednat!F206</f>
        <v>19</v>
      </c>
      <c r="G213" s="19">
        <f>Objednat!G206</f>
        <v>0</v>
      </c>
      <c r="H213" s="19">
        <f>Objednat!H206</f>
        <v>0</v>
      </c>
    </row>
    <row r="214" spans="1:8" ht="13" x14ac:dyDescent="0.3">
      <c r="A214" s="19" t="str">
        <f>Objednat!A207</f>
        <v>R965</v>
      </c>
      <c r="B214" s="19" t="str">
        <f>Objednat!B207</f>
        <v xml:space="preserve"> Respirátor KN95 (ekvivalent FFP2)  10ks</v>
      </c>
      <c r="C214" s="19"/>
      <c r="D214" s="19"/>
      <c r="E214" s="19"/>
      <c r="F214" s="19">
        <f>Objednat!F207</f>
        <v>119</v>
      </c>
      <c r="G214" s="19">
        <f>Objednat!G207</f>
        <v>0</v>
      </c>
      <c r="H214" s="19">
        <f>Objednat!H207</f>
        <v>0</v>
      </c>
    </row>
    <row r="215" spans="1:8" ht="13" x14ac:dyDescent="0.3">
      <c r="A215" s="19" t="str">
        <f>Objednat!A208</f>
        <v>R966</v>
      </c>
      <c r="B215" s="19" t="str">
        <f>Objednat!B208</f>
        <v xml:space="preserve"> Respirátor KN95 (ekvivalent FFP2)  20ks</v>
      </c>
      <c r="C215" s="19"/>
      <c r="D215" s="19"/>
      <c r="E215" s="19"/>
      <c r="F215" s="19">
        <f>Objednat!F208</f>
        <v>190</v>
      </c>
      <c r="G215" s="19">
        <f>Objednat!G208</f>
        <v>0</v>
      </c>
      <c r="H215" s="19">
        <f>Objednat!H208</f>
        <v>0</v>
      </c>
    </row>
    <row r="216" spans="1:8" ht="13" x14ac:dyDescent="0.3">
      <c r="A216" s="19">
        <f>Objednat!A209</f>
        <v>0</v>
      </c>
      <c r="B216" s="19" t="str">
        <f>Objednat!B209</f>
        <v>MIMOŘÁDNÁ CENOVÁ AKCE NA VŠECHNY VITAMÍNY !!!</v>
      </c>
      <c r="C216" s="19"/>
      <c r="D216" s="19"/>
      <c r="E216" s="19"/>
      <c r="F216" s="19">
        <f>Objednat!F209</f>
        <v>0</v>
      </c>
      <c r="G216" s="19">
        <f>Objednat!G209</f>
        <v>0</v>
      </c>
      <c r="H216" s="19">
        <f>Objednat!H209</f>
        <v>0</v>
      </c>
    </row>
    <row r="217" spans="1:8" ht="13" x14ac:dyDescent="0.3">
      <c r="A217" s="19" t="str">
        <f>Objednat!A210</f>
        <v xml:space="preserve"> VITAMÍNY A DOPLŇKY ZDRAVÉ VÝŽIVY</v>
      </c>
      <c r="B217" s="19"/>
      <c r="C217" s="19"/>
      <c r="D217" s="19"/>
      <c r="E217" s="19"/>
      <c r="F217" s="19">
        <f>Objednat!F210</f>
        <v>0</v>
      </c>
      <c r="G217" s="19">
        <f>Objednat!G210</f>
        <v>0</v>
      </c>
      <c r="H217" s="19">
        <f>Objednat!H210</f>
        <v>0</v>
      </c>
    </row>
    <row r="218" spans="1:8" ht="13" x14ac:dyDescent="0.3">
      <c r="A218" s="19" t="str">
        <f>Objednat!A211</f>
        <v>M458</v>
      </c>
      <c r="B218" s="19" t="str">
        <f>Objednat!B211</f>
        <v xml:space="preserve"> MAXIVITA PREMIUM Gingo biloba (30 mg*), 30 tablet</v>
      </c>
      <c r="C218" s="19"/>
      <c r="D218" s="19"/>
      <c r="E218" s="19"/>
      <c r="F218" s="19">
        <f>Objednat!F211</f>
        <v>84</v>
      </c>
      <c r="G218" s="19">
        <f>Objednat!G211</f>
        <v>0</v>
      </c>
      <c r="H218" s="19">
        <f>Objednat!H211</f>
        <v>0</v>
      </c>
    </row>
    <row r="219" spans="1:8" ht="13" x14ac:dyDescent="0.3">
      <c r="A219" s="19" t="str">
        <f>Objednat!A212</f>
        <v>M460</v>
      </c>
      <c r="B219" s="19" t="str">
        <f>Objednat!B212</f>
        <v xml:space="preserve"> MAXIVITA PREMIUM Zdravé vlasy, nehty a pokožka, 30 tablet</v>
      </c>
      <c r="C219" s="19"/>
      <c r="D219" s="19"/>
      <c r="E219" s="19"/>
      <c r="F219" s="19">
        <f>Objednat!F212</f>
        <v>74</v>
      </c>
      <c r="G219" s="19">
        <f>Objednat!G212</f>
        <v>0</v>
      </c>
      <c r="H219" s="19">
        <f>Objednat!H212</f>
        <v>0</v>
      </c>
    </row>
    <row r="220" spans="1:8" ht="13" x14ac:dyDescent="0.3">
      <c r="A220" s="19" t="str">
        <f>Objednat!A213</f>
        <v>M464</v>
      </c>
      <c r="B220" s="19" t="str">
        <f>Objednat!B213</f>
        <v xml:space="preserve"> MAXIVITA PREMIUM Super Linie, 30 tablet</v>
      </c>
      <c r="C220" s="19"/>
      <c r="D220" s="19"/>
      <c r="E220" s="19"/>
      <c r="F220" s="19">
        <f>Objednat!F213</f>
        <v>94</v>
      </c>
      <c r="G220" s="19">
        <f>Objednat!G213</f>
        <v>0</v>
      </c>
      <c r="H220" s="19">
        <f>Objednat!H213</f>
        <v>0</v>
      </c>
    </row>
    <row r="221" spans="1:8" ht="13" x14ac:dyDescent="0.3">
      <c r="A221" s="19" t="str">
        <f>Objednat!A214</f>
        <v>M462</v>
      </c>
      <c r="B221" s="19" t="str">
        <f>Objednat!B214</f>
        <v xml:space="preserve"> MAXIVITA PREMIUM Kloubní výživa,  30 kapslí</v>
      </c>
      <c r="C221" s="19"/>
      <c r="D221" s="19"/>
      <c r="E221" s="19"/>
      <c r="F221" s="19">
        <f>Objednat!F214</f>
        <v>112</v>
      </c>
      <c r="G221" s="19">
        <f>Objednat!G214</f>
        <v>0</v>
      </c>
      <c r="H221" s="19">
        <f>Objednat!H214</f>
        <v>0</v>
      </c>
    </row>
    <row r="222" spans="1:8" ht="13" x14ac:dyDescent="0.3">
      <c r="A222" s="19" t="str">
        <f>Objednat!A215</f>
        <v>M610</v>
      </c>
      <c r="B222" s="19" t="str">
        <f>Objednat!B215</f>
        <v xml:space="preserve"> MAXIVITA PREMIUM Zdravé oči, 30 tablet</v>
      </c>
      <c r="C222" s="19"/>
      <c r="D222" s="19"/>
      <c r="E222" s="19"/>
      <c r="F222" s="19">
        <f>Objednat!F215</f>
        <v>74</v>
      </c>
      <c r="G222" s="19">
        <f>Objednat!G215</f>
        <v>0</v>
      </c>
      <c r="H222" s="19">
        <f>Objednat!H215</f>
        <v>0</v>
      </c>
    </row>
    <row r="223" spans="1:8" ht="13" x14ac:dyDescent="0.3">
      <c r="A223" s="19" t="str">
        <f>Objednat!A216</f>
        <v>M907</v>
      </c>
      <c r="B223" s="19" t="str">
        <f>Objednat!B216</f>
        <v xml:space="preserve"> MAXIVITA SELEN + ZINEK + VITAMIN C a E, 30 tablet</v>
      </c>
      <c r="C223" s="19"/>
      <c r="D223" s="19"/>
      <c r="E223" s="19"/>
      <c r="F223" s="19">
        <f>Objednat!F216</f>
        <v>65</v>
      </c>
      <c r="G223" s="19">
        <f>Objednat!G216</f>
        <v>0</v>
      </c>
      <c r="H223" s="19">
        <f>Objednat!H216</f>
        <v>0</v>
      </c>
    </row>
    <row r="224" spans="1:8" ht="13" x14ac:dyDescent="0.3">
      <c r="A224" s="19" t="str">
        <f>Objednat!A217</f>
        <v>M940</v>
      </c>
      <c r="B224" s="19" t="str">
        <f>Objednat!B217</f>
        <v xml:space="preserve"> MAXIVITA VITAMIN D3 1000 IU s příchutí pomeranče</v>
      </c>
      <c r="C224" s="19"/>
      <c r="D224" s="19"/>
      <c r="E224" s="19"/>
      <c r="F224" s="19">
        <f>Objednat!F217</f>
        <v>56</v>
      </c>
      <c r="G224" s="19">
        <f>Objednat!G217</f>
        <v>0</v>
      </c>
      <c r="H224" s="19">
        <f>Objednat!H217</f>
        <v>0</v>
      </c>
    </row>
    <row r="225" spans="1:8" ht="13" x14ac:dyDescent="0.3">
      <c r="A225" s="19" t="str">
        <f>Objednat!A218</f>
        <v>M455</v>
      </c>
      <c r="B225" s="19" t="str">
        <f>Objednat!B218</f>
        <v xml:space="preserve"> MAXIVITA  VITAMIN C (100 mg*) + Zinek (15 mg*,) 30 tablet</v>
      </c>
      <c r="C225" s="19"/>
      <c r="D225" s="19"/>
      <c r="E225" s="19"/>
      <c r="F225" s="19">
        <f>Objednat!F218</f>
        <v>37</v>
      </c>
      <c r="G225" s="19">
        <f>Objednat!G218</f>
        <v>0</v>
      </c>
      <c r="H225" s="19">
        <f>Objednat!H218</f>
        <v>0</v>
      </c>
    </row>
    <row r="226" spans="1:8" ht="13" x14ac:dyDescent="0.3">
      <c r="A226" s="19" t="str">
        <f>Objednat!A219</f>
        <v>M457</v>
      </c>
      <c r="B226" s="19" t="str">
        <f>Objednat!B219</f>
        <v xml:space="preserve"> MAXIVITA VÁPNÍK-HOŘČÍK-ZINEK + vitaminy D3 a K1,   30 tablet</v>
      </c>
      <c r="C226" s="19"/>
      <c r="D226" s="19"/>
      <c r="E226" s="19"/>
      <c r="F226" s="19">
        <f>Objednat!F219</f>
        <v>56</v>
      </c>
      <c r="G226" s="19">
        <f>Objednat!G219</f>
        <v>0</v>
      </c>
      <c r="H226" s="19">
        <f>Objednat!H219</f>
        <v>0</v>
      </c>
    </row>
    <row r="227" spans="1:8" ht="13" x14ac:dyDescent="0.3">
      <c r="A227" s="19" t="str">
        <f>Objednat!A220</f>
        <v>M477</v>
      </c>
      <c r="B227" s="19" t="str">
        <f>Objednat!B220</f>
        <v xml:space="preserve"> MAXIVITA BETA-KAROTEN, 30 tablet</v>
      </c>
      <c r="C227" s="19"/>
      <c r="D227" s="19"/>
      <c r="E227" s="19"/>
      <c r="F227" s="19">
        <f>Objednat!F220</f>
        <v>56</v>
      </c>
      <c r="G227" s="19">
        <f>Objednat!G220</f>
        <v>0</v>
      </c>
      <c r="H227" s="19">
        <f>Objednat!H220</f>
        <v>0</v>
      </c>
    </row>
    <row r="228" spans="1:8" ht="13" x14ac:dyDescent="0.3">
      <c r="A228" s="19" t="str">
        <f>Objednat!A221</f>
        <v>M670</v>
      </c>
      <c r="B228" s="19" t="str">
        <f>Objednat!B221</f>
        <v xml:space="preserve"> MAXIVITA B KOMPLEX + Vitamin C, 30 tablet</v>
      </c>
      <c r="C228" s="19"/>
      <c r="D228" s="19"/>
      <c r="E228" s="19"/>
      <c r="F228" s="19">
        <f>Objednat!F221</f>
        <v>65</v>
      </c>
      <c r="G228" s="19">
        <f>Objednat!G221</f>
        <v>0</v>
      </c>
      <c r="H228" s="19">
        <f>Objednat!H221</f>
        <v>0</v>
      </c>
    </row>
    <row r="229" spans="1:8" ht="13" x14ac:dyDescent="0.3">
      <c r="A229" s="19" t="str">
        <f>Objednat!A222</f>
        <v>M669</v>
      </c>
      <c r="B229" s="19" t="str">
        <f>Objednat!B222</f>
        <v xml:space="preserve"> MAXIVITA ŽELEZO + KYSELINA LISTOVÁ BLISTR, 30 tablet</v>
      </c>
      <c r="C229" s="19"/>
      <c r="D229" s="19"/>
      <c r="E229" s="19"/>
      <c r="F229" s="19">
        <f>Objednat!F222</f>
        <v>65</v>
      </c>
      <c r="G229" s="19">
        <f>Objednat!G222</f>
        <v>0</v>
      </c>
      <c r="H229" s="19">
        <f>Objednat!H222</f>
        <v>0</v>
      </c>
    </row>
    <row r="230" spans="1:8" ht="13" x14ac:dyDescent="0.3">
      <c r="A230" s="19" t="str">
        <f>Objednat!A223</f>
        <v>M478</v>
      </c>
      <c r="B230" s="19" t="str">
        <f>Objednat!B223</f>
        <v xml:space="preserve"> MAXIVITA HOŘČÍK + B6, 30 tablet</v>
      </c>
      <c r="C230" s="19"/>
      <c r="D230" s="19"/>
      <c r="E230" s="19"/>
      <c r="F230" s="19">
        <f>Objednat!F223</f>
        <v>52</v>
      </c>
      <c r="G230" s="19">
        <f>Objednat!G223</f>
        <v>0</v>
      </c>
      <c r="H230" s="19">
        <f>Objednat!H223</f>
        <v>0</v>
      </c>
    </row>
    <row r="231" spans="1:8" ht="13" x14ac:dyDescent="0.3">
      <c r="A231" s="19" t="str">
        <f>Objednat!A224</f>
        <v>M642</v>
      </c>
      <c r="B231" s="19" t="str">
        <f>Objednat!B224</f>
        <v xml:space="preserve"> MAXIVITA KOENZYM Q10 30 mg + VITAMÍN C 80 mg, 30 tablet</v>
      </c>
      <c r="C231" s="19"/>
      <c r="D231" s="19"/>
      <c r="E231" s="19"/>
      <c r="F231" s="19">
        <f>Objednat!F224</f>
        <v>152</v>
      </c>
      <c r="G231" s="19">
        <f>Objednat!G224</f>
        <v>0</v>
      </c>
      <c r="H231" s="19">
        <f>Objednat!H224</f>
        <v>0</v>
      </c>
    </row>
    <row r="232" spans="1:8" ht="13" x14ac:dyDescent="0.3">
      <c r="A232" s="19" t="str">
        <f>Objednat!A225</f>
        <v>M480</v>
      </c>
      <c r="B232" s="19" t="str">
        <f>Objednat!B225</f>
        <v xml:space="preserve"> MAXIVITA OMEGA 3 RYBÍ OLEJ,  30 kapslí</v>
      </c>
      <c r="C232" s="19"/>
      <c r="D232" s="19"/>
      <c r="E232" s="19"/>
      <c r="F232" s="19">
        <f>Objednat!F225</f>
        <v>76</v>
      </c>
      <c r="G232" s="19">
        <f>Objednat!G225</f>
        <v>0</v>
      </c>
      <c r="H232" s="19">
        <f>Objednat!H225</f>
        <v>0</v>
      </c>
    </row>
    <row r="233" spans="1:8" ht="13" x14ac:dyDescent="0.3">
      <c r="A233" s="19" t="str">
        <f>Objednat!A226</f>
        <v>M774</v>
      </c>
      <c r="B233" s="19" t="str">
        <f>Objednat!B226</f>
        <v xml:space="preserve"> MAXIVITA EXCLUSIVE KOLAGEN FORTE +, - Extra silný, balení 60 kapslí   </v>
      </c>
      <c r="C233" s="19"/>
      <c r="D233" s="19"/>
      <c r="E233" s="19"/>
      <c r="F233" s="19">
        <f>Objednat!F226</f>
        <v>169</v>
      </c>
      <c r="G233" s="19">
        <f>Objednat!G226</f>
        <v>0</v>
      </c>
      <c r="H233" s="19">
        <f>Objednat!H226</f>
        <v>0</v>
      </c>
    </row>
    <row r="234" spans="1:8" ht="13" x14ac:dyDescent="0.3">
      <c r="A234" s="19" t="str">
        <f>Objednat!A227</f>
        <v>M611</v>
      </c>
      <c r="B234" s="19" t="str">
        <f>Objednat!B227</f>
        <v xml:space="preserve"> MAXIVITA EXCLUSIVE EREKTOR, 15 kapslí</v>
      </c>
      <c r="C234" s="19"/>
      <c r="D234" s="19"/>
      <c r="E234" s="19"/>
      <c r="F234" s="19">
        <f>Objednat!F227</f>
        <v>169</v>
      </c>
      <c r="G234" s="19">
        <f>Objednat!G227</f>
        <v>0</v>
      </c>
      <c r="H234" s="19">
        <f>Objednat!H227</f>
        <v>0</v>
      </c>
    </row>
    <row r="235" spans="1:8" ht="13" x14ac:dyDescent="0.3">
      <c r="A235" s="19" t="str">
        <f>Objednat!A228</f>
        <v>M671</v>
      </c>
      <c r="B235" s="19" t="str">
        <f>Objednat!B228</f>
        <v xml:space="preserve"> MAXIVITA EXCLUSIVE KLOUBNÍ VÝŽIVA, 20 sáčků (76 g / 1 sáček)</v>
      </c>
      <c r="C235" s="19"/>
      <c r="D235" s="19"/>
      <c r="E235" s="19"/>
      <c r="F235" s="19">
        <f>Objednat!F228</f>
        <v>122</v>
      </c>
      <c r="G235" s="19">
        <f>Objednat!G228</f>
        <v>0</v>
      </c>
      <c r="H235" s="19">
        <f>Objednat!H228</f>
        <v>0</v>
      </c>
    </row>
    <row r="236" spans="1:8" ht="13" x14ac:dyDescent="0.3">
      <c r="A236" s="19" t="str">
        <f>Objednat!A229</f>
        <v>M823</v>
      </c>
      <c r="B236" s="19" t="str">
        <f>Objednat!B229</f>
        <v xml:space="preserve"> MAXIVITA EXCLUSIVE LUTEIN FORTE +, 45 kapslí</v>
      </c>
      <c r="C236" s="19"/>
      <c r="D236" s="19"/>
      <c r="E236" s="19"/>
      <c r="F236" s="19">
        <f>Objednat!F229</f>
        <v>142</v>
      </c>
      <c r="G236" s="19">
        <f>Objednat!G229</f>
        <v>0</v>
      </c>
      <c r="H236" s="19">
        <f>Objednat!H229</f>
        <v>0</v>
      </c>
    </row>
    <row r="237" spans="1:8" ht="13" x14ac:dyDescent="0.3">
      <c r="A237" s="19" t="str">
        <f>Objednat!A230</f>
        <v>M856</v>
      </c>
      <c r="B237" s="19" t="str">
        <f>Objednat!B230</f>
        <v xml:space="preserve"> MAXIVITA EXCLUSIVE MAGNÉZIUM FORTE+ , balení 60 tablet</v>
      </c>
      <c r="C237" s="19"/>
      <c r="D237" s="19"/>
      <c r="E237" s="19"/>
      <c r="F237" s="19">
        <f>Objednat!F230</f>
        <v>122</v>
      </c>
      <c r="G237" s="19">
        <f>Objednat!G230</f>
        <v>0</v>
      </c>
      <c r="H237" s="19">
        <f>Objednat!H230</f>
        <v>0</v>
      </c>
    </row>
    <row r="238" spans="1:8" ht="13" x14ac:dyDescent="0.3">
      <c r="A238" s="19" t="str">
        <f>Objednat!A231</f>
        <v>M857</v>
      </c>
      <c r="B238" s="19" t="str">
        <f>Objednat!B231</f>
        <v xml:space="preserve"> MAXIVITA VÁPNÍK - HOŘČÍK - ZINEK + VITAMINY B6, D3 A K1 FORTE+ , bal.: 60 tablet</v>
      </c>
      <c r="C238" s="19"/>
      <c r="D238" s="19"/>
      <c r="E238" s="19"/>
      <c r="F238" s="19">
        <f>Objednat!F231</f>
        <v>94</v>
      </c>
      <c r="G238" s="19">
        <f>Objednat!G231</f>
        <v>0</v>
      </c>
      <c r="H238" s="19">
        <f>Objednat!H231</f>
        <v>0</v>
      </c>
    </row>
    <row r="239" spans="1:8" ht="13" x14ac:dyDescent="0.3">
      <c r="A239" s="19" t="str">
        <f>Objednat!A232</f>
        <v>M893</v>
      </c>
      <c r="B239" s="19" t="str">
        <f>Objednat!B232</f>
        <v xml:space="preserve"> MAXIVITA EXCLUSIVE KRÁSNÉ VLASY, NEHTY A PLEŤ FORTE + 45 kapslí</v>
      </c>
      <c r="C239" s="19"/>
      <c r="D239" s="19"/>
      <c r="E239" s="19"/>
      <c r="F239" s="19">
        <f>Objednat!F232</f>
        <v>169</v>
      </c>
      <c r="G239" s="19">
        <f>Objednat!G232</f>
        <v>0</v>
      </c>
      <c r="H239" s="19">
        <f>Objednat!H232</f>
        <v>0</v>
      </c>
    </row>
    <row r="240" spans="1:8" ht="13" x14ac:dyDescent="0.3">
      <c r="A240" s="19" t="str">
        <f>Objednat!A233</f>
        <v>M858</v>
      </c>
      <c r="B240" s="19" t="str">
        <f>Objednat!B233</f>
        <v xml:space="preserve"> MAXIVITA EXCLUSIVE POSÍLENÍ IMUNITY FORTE+ , balení 45 tablet</v>
      </c>
      <c r="C240" s="19"/>
      <c r="D240" s="19"/>
      <c r="E240" s="19"/>
      <c r="F240" s="19">
        <f>Objednat!F233</f>
        <v>122</v>
      </c>
      <c r="G240" s="19">
        <f>Objednat!G233</f>
        <v>0</v>
      </c>
      <c r="H240" s="19">
        <f>Objednat!H233</f>
        <v>0</v>
      </c>
    </row>
    <row r="241" spans="1:8" ht="13" x14ac:dyDescent="0.3">
      <c r="A241" s="19" t="str">
        <f>Objednat!A234</f>
        <v>M910</v>
      </c>
      <c r="B241" s="19" t="str">
        <f>Objednat!B234</f>
        <v xml:space="preserve"> MAXIVITA EXCLUSIVE OMEGA 3 FORTE +   balení 90 kapslí</v>
      </c>
      <c r="C241" s="19"/>
      <c r="D241" s="19"/>
      <c r="E241" s="19"/>
      <c r="F241" s="19">
        <f>Objednat!F234</f>
        <v>142</v>
      </c>
      <c r="G241" s="19">
        <f>Objednat!G234</f>
        <v>0</v>
      </c>
      <c r="H241" s="19">
        <f>Objednat!H234</f>
        <v>0</v>
      </c>
    </row>
    <row r="242" spans="1:8" ht="13" x14ac:dyDescent="0.3">
      <c r="A242" s="19" t="str">
        <f>Objednat!A235</f>
        <v>M909</v>
      </c>
      <c r="B242" s="19" t="str">
        <f>Objednat!B235</f>
        <v xml:space="preserve"> MAXIVITA EXCLUSIVE RAKYTNÍK FORTE + S VITAMINEM C FORTE +   balení 60 kapslí</v>
      </c>
      <c r="C242" s="19"/>
      <c r="D242" s="19"/>
      <c r="E242" s="19"/>
      <c r="F242" s="19">
        <f>Objednat!F235</f>
        <v>172</v>
      </c>
      <c r="G242" s="19">
        <f>Objednat!G235</f>
        <v>0</v>
      </c>
      <c r="H242" s="19">
        <f>Objednat!H235</f>
        <v>0</v>
      </c>
    </row>
    <row r="243" spans="1:8" ht="13" x14ac:dyDescent="0.3">
      <c r="A243" s="19" t="str">
        <f>Objednat!A236</f>
        <v>M921</v>
      </c>
      <c r="B243" s="19" t="str">
        <f>Objednat!B236</f>
        <v xml:space="preserve"> MAXIVITA EXCLUSIVE BETA-KAROTEN S ALOE VERA FORTE +   balení 60 tablet</v>
      </c>
      <c r="C243" s="19"/>
      <c r="D243" s="19"/>
      <c r="E243" s="19"/>
      <c r="F243" s="19">
        <f>Objednat!F236</f>
        <v>122</v>
      </c>
      <c r="G243" s="19">
        <f>Objednat!G236</f>
        <v>0</v>
      </c>
      <c r="H243" s="19">
        <f>Objednat!H236</f>
        <v>0</v>
      </c>
    </row>
    <row r="244" spans="1:8" ht="13" x14ac:dyDescent="0.3">
      <c r="A244" s="19" t="str">
        <f>Objednat!A237</f>
        <v>M922</v>
      </c>
      <c r="B244" s="19" t="str">
        <f>Objednat!B237</f>
        <v xml:space="preserve"> MAXIVITA EXCLUSIVE VITAMIN C 800 mg S ŠÍPKEM FORTE +     balení 60 kapslí</v>
      </c>
      <c r="C244" s="19"/>
      <c r="D244" s="19"/>
      <c r="E244" s="19"/>
      <c r="F244" s="19">
        <f>Objednat!F237</f>
        <v>94</v>
      </c>
      <c r="G244" s="19">
        <f>Objednat!G237</f>
        <v>0</v>
      </c>
      <c r="H244" s="19">
        <f>Objednat!H237</f>
        <v>0</v>
      </c>
    </row>
    <row r="245" spans="1:8" ht="13" x14ac:dyDescent="0.3">
      <c r="A245" s="19" t="str">
        <f>Objednat!A238</f>
        <v>M984</v>
      </c>
      <c r="B245" s="19" t="str">
        <f>Objednat!B238</f>
        <v xml:space="preserve"> MAXIVITA BEAUTY MOŘSKÝ KOLAGEN balení 60 kapslí</v>
      </c>
      <c r="C245" s="19"/>
      <c r="D245" s="19"/>
      <c r="E245" s="19"/>
      <c r="F245" s="19">
        <f>Objednat!F238</f>
        <v>249</v>
      </c>
      <c r="G245" s="19">
        <f>Objednat!G238</f>
        <v>0</v>
      </c>
      <c r="H245" s="19">
        <f>Objednat!H238</f>
        <v>0</v>
      </c>
    </row>
    <row r="246" spans="1:8" ht="13" x14ac:dyDescent="0.3">
      <c r="A246" s="19" t="str">
        <f>Objednat!A239</f>
        <v>M859</v>
      </c>
      <c r="B246" s="19" t="str">
        <f>Objednat!B239</f>
        <v xml:space="preserve"> MAXIVITA HERBAL VITAMIN C + RAKYTNÍK, balení 30 kapslí</v>
      </c>
      <c r="C246" s="19"/>
      <c r="D246" s="19"/>
      <c r="E246" s="19"/>
      <c r="F246" s="19">
        <f>Objednat!F239</f>
        <v>56</v>
      </c>
      <c r="G246" s="19">
        <f>Objednat!G239</f>
        <v>0</v>
      </c>
      <c r="H246" s="19">
        <f>Objednat!H239</f>
        <v>0</v>
      </c>
    </row>
    <row r="247" spans="1:8" ht="13" x14ac:dyDescent="0.3">
      <c r="A247" s="19" t="str">
        <f>Objednat!A240</f>
        <v>M801</v>
      </c>
      <c r="B247" s="19" t="str">
        <f>Objednat!B240</f>
        <v xml:space="preserve"> MAXIVITA HERBAL MAXI BRUSINKY - KANADSKÉ, balení 30 kapslí</v>
      </c>
      <c r="C247" s="19"/>
      <c r="D247" s="19"/>
      <c r="E247" s="19"/>
      <c r="F247" s="19">
        <f>Objednat!F240</f>
        <v>76</v>
      </c>
      <c r="G247" s="19">
        <f>Objednat!G240</f>
        <v>0</v>
      </c>
      <c r="H247" s="19">
        <f>Objednat!H240</f>
        <v>0</v>
      </c>
    </row>
    <row r="248" spans="1:8" ht="13" x14ac:dyDescent="0.3">
      <c r="A248" s="19" t="str">
        <f>Objednat!A241</f>
        <v>M612</v>
      </c>
      <c r="B248" s="19" t="str">
        <f>Objednat!B241</f>
        <v xml:space="preserve"> MAXIVITA HERBAL Očista jater, 30 tablet</v>
      </c>
      <c r="C248" s="19"/>
      <c r="D248" s="19"/>
      <c r="E248" s="19"/>
      <c r="F248" s="19">
        <f>Objednat!F241</f>
        <v>94</v>
      </c>
      <c r="G248" s="19">
        <f>Objednat!G241</f>
        <v>0</v>
      </c>
      <c r="H248" s="19">
        <f>Objednat!H241</f>
        <v>0</v>
      </c>
    </row>
    <row r="249" spans="1:8" ht="13" x14ac:dyDescent="0.3">
      <c r="A249" s="19" t="str">
        <f>Objednat!A242</f>
        <v>M911</v>
      </c>
      <c r="B249" s="19" t="str">
        <f>Objednat!B242</f>
        <v xml:space="preserve"> MAXIVITA HERBAL HLÍVA ÚSTŘIČNÁ S RAKYTNÍKEM A ECHINACEOU, 30 kapslí</v>
      </c>
      <c r="C249" s="19"/>
      <c r="D249" s="19"/>
      <c r="E249" s="19"/>
      <c r="F249" s="19">
        <f>Objednat!F242</f>
        <v>109</v>
      </c>
      <c r="G249" s="19">
        <f>Objednat!G242</f>
        <v>0</v>
      </c>
      <c r="H249" s="19">
        <f>Objednat!H242</f>
        <v>0</v>
      </c>
    </row>
    <row r="250" spans="1:8" ht="13" x14ac:dyDescent="0.3">
      <c r="A250" s="19" t="str">
        <f>Objednat!A243</f>
        <v>M824</v>
      </c>
      <c r="B250" s="19" t="str">
        <f>Objednat!B243</f>
        <v xml:space="preserve"> MAXIVITA HERBAL KLIDNÁ STŘEVA - NADÝMÁNÍ, 16 sáčků (STICKS)</v>
      </c>
      <c r="C250" s="19"/>
      <c r="D250" s="19"/>
      <c r="E250" s="19"/>
      <c r="F250" s="19">
        <f>Objednat!F243</f>
        <v>94</v>
      </c>
      <c r="G250" s="19">
        <f>Objednat!G243</f>
        <v>0</v>
      </c>
      <c r="H250" s="19">
        <f>Objednat!H243</f>
        <v>0</v>
      </c>
    </row>
    <row r="251" spans="1:8" ht="13" x14ac:dyDescent="0.3">
      <c r="A251" s="19" t="str">
        <f>Objednat!A244</f>
        <v>M775</v>
      </c>
      <c r="B251" s="19" t="str">
        <f>Objednat!B244</f>
        <v xml:space="preserve"> MAXIVITA MAGNÉZIUM 400 mg (Hořčík) + B KOMPLEX + VITAMIN C, 16 sáčků S PŘÍCHUTÍ GREPU</v>
      </c>
      <c r="C251" s="19"/>
      <c r="D251" s="19"/>
      <c r="E251" s="19"/>
      <c r="F251" s="19">
        <f>Objednat!F244</f>
        <v>74</v>
      </c>
      <c r="G251" s="19">
        <f>Objednat!G244</f>
        <v>0</v>
      </c>
      <c r="H251" s="19">
        <f>Objednat!H244</f>
        <v>0</v>
      </c>
    </row>
    <row r="252" spans="1:8" ht="13" x14ac:dyDescent="0.3">
      <c r="A252" s="19" t="str">
        <f>Objednat!A245</f>
        <v>M776</v>
      </c>
      <c r="B252" s="19" t="str">
        <f>Objednat!B245</f>
        <v xml:space="preserve"> MAXIVITA VITAMIN C KOMPLEX + ACEROLA + ŠÍPEK + ZINEK, 16 sáčků S PŘÍCHUTÍ POMERANČE</v>
      </c>
      <c r="C252" s="19"/>
      <c r="D252" s="19"/>
      <c r="E252" s="19"/>
      <c r="F252" s="19">
        <f>Objednat!F245</f>
        <v>65</v>
      </c>
      <c r="G252" s="19">
        <f>Objednat!G245</f>
        <v>0</v>
      </c>
      <c r="H252" s="19">
        <f>Objednat!H245</f>
        <v>0</v>
      </c>
    </row>
    <row r="253" spans="1:8" ht="13" x14ac:dyDescent="0.3">
      <c r="A253" s="19" t="str">
        <f>Objednat!A246</f>
        <v>M787</v>
      </c>
      <c r="B253" s="19" t="str">
        <f>Objednat!B246</f>
        <v xml:space="preserve"> MAXIVITA ENERGY POWER STICKS PACK, 12 sáčků S PŘÍCHUTÍ MÍCHANÉHO OVOCE</v>
      </c>
      <c r="C253" s="19"/>
      <c r="D253" s="19"/>
      <c r="E253" s="19"/>
      <c r="F253" s="19">
        <f>Objednat!F246</f>
        <v>94</v>
      </c>
      <c r="G253" s="19">
        <f>Objednat!G246</f>
        <v>0</v>
      </c>
      <c r="H253" s="19">
        <f>Objednat!H246</f>
        <v>0</v>
      </c>
    </row>
    <row r="254" spans="1:8" ht="13" x14ac:dyDescent="0.3">
      <c r="A254" s="19" t="str">
        <f>Objednat!A247</f>
        <v>M941</v>
      </c>
      <c r="B254" s="19" t="str">
        <f>Objednat!B247</f>
        <v xml:space="preserve"> MAXIVITA BYLINNÝ SIRUP POSÍLENÍ IMUNITY PRO DĚTI, balení 200 ml</v>
      </c>
      <c r="C254" s="19"/>
      <c r="D254" s="19"/>
      <c r="E254" s="19"/>
      <c r="F254" s="19">
        <f>Objednat!F247</f>
        <v>75</v>
      </c>
      <c r="G254" s="19">
        <f>Objednat!G247</f>
        <v>0</v>
      </c>
      <c r="H254" s="19">
        <f>Objednat!H247</f>
        <v>0</v>
      </c>
    </row>
    <row r="255" spans="1:8" ht="13" x14ac:dyDescent="0.3">
      <c r="A255" s="19" t="str">
        <f>Objednat!A248</f>
        <v>M684</v>
      </c>
      <c r="B255" s="19" t="str">
        <f>Objednat!B248</f>
        <v xml:space="preserve"> MAXIVITA BYLINNÝ SIRUP POSÍLENÍ IMUNITY, balení 200 ml</v>
      </c>
      <c r="C255" s="19"/>
      <c r="D255" s="19"/>
      <c r="E255" s="19"/>
      <c r="F255" s="19">
        <f>Objednat!F248</f>
        <v>62</v>
      </c>
      <c r="G255" s="19">
        <f>Objednat!G248</f>
        <v>0</v>
      </c>
      <c r="H255" s="19">
        <f>Objednat!H248</f>
        <v>0</v>
      </c>
    </row>
    <row r="256" spans="1:8" ht="13" x14ac:dyDescent="0.3">
      <c r="A256" s="19" t="str">
        <f>Objednat!A249</f>
        <v>M685</v>
      </c>
      <c r="B256" s="19" t="str">
        <f>Objednat!B249</f>
        <v xml:space="preserve"> MAXIVITA BYLINNÝ SIRUP Průduškový, balení 200 ml</v>
      </c>
      <c r="C256" s="19"/>
      <c r="D256" s="19"/>
      <c r="E256" s="19"/>
      <c r="F256" s="19">
        <f>Objednat!F249</f>
        <v>62</v>
      </c>
      <c r="G256" s="19">
        <f>Objednat!G249</f>
        <v>0</v>
      </c>
      <c r="H256" s="19">
        <f>Objednat!H249</f>
        <v>0</v>
      </c>
    </row>
    <row r="257" spans="1:8" ht="13" x14ac:dyDescent="0.3">
      <c r="A257" s="19" t="str">
        <f>Objednat!A250</f>
        <v>M686</v>
      </c>
      <c r="B257" s="19" t="str">
        <f>Objednat!B250</f>
        <v xml:space="preserve"> MAXIVITA BYLINNÝ SIRUP Na kašel, balení 200 ml</v>
      </c>
      <c r="C257" s="19"/>
      <c r="D257" s="19"/>
      <c r="E257" s="19"/>
      <c r="F257" s="19">
        <f>Objednat!F250</f>
        <v>62</v>
      </c>
      <c r="G257" s="19">
        <f>Objednat!G250</f>
        <v>0</v>
      </c>
      <c r="H257" s="19">
        <f>Objednat!H250</f>
        <v>0</v>
      </c>
    </row>
    <row r="258" spans="1:8" ht="13" x14ac:dyDescent="0.3">
      <c r="A258" s="19" t="str">
        <f>Objednat!A251</f>
        <v>M860</v>
      </c>
      <c r="B258" s="19" t="str">
        <f>Objednat!B251</f>
        <v xml:space="preserve"> MAXIVITA BYLINNÝ SIRUP RAKYTNÍK + VTAMIN C, 200 ml</v>
      </c>
      <c r="C258" s="19"/>
      <c r="D258" s="19"/>
      <c r="E258" s="19"/>
      <c r="F258" s="19">
        <f>Objednat!F251</f>
        <v>75</v>
      </c>
      <c r="G258" s="19">
        <f>Objednat!G251</f>
        <v>0</v>
      </c>
      <c r="H258" s="19">
        <f>Objednat!H251</f>
        <v>0</v>
      </c>
    </row>
    <row r="259" spans="1:8" ht="13" x14ac:dyDescent="0.3">
      <c r="A259" s="19" t="str">
        <f>Objednat!A252</f>
        <v>M764</v>
      </c>
      <c r="B259" s="19" t="str">
        <f>Objednat!B252</f>
        <v xml:space="preserve"> MAXIVITA BYLINNÝ SIRUP KLIDNÝ SPÁNEK, 200 ml</v>
      </c>
      <c r="C259" s="19"/>
      <c r="D259" s="19"/>
      <c r="E259" s="19"/>
      <c r="F259" s="19">
        <f>Objednat!F252</f>
        <v>72</v>
      </c>
      <c r="G259" s="19">
        <f>Objednat!G252</f>
        <v>0</v>
      </c>
      <c r="H259" s="19">
        <f>Objednat!H252</f>
        <v>0</v>
      </c>
    </row>
    <row r="260" spans="1:8" ht="13" x14ac:dyDescent="0.3">
      <c r="A260" s="19" t="str">
        <f>Objednat!A253</f>
        <v>M687</v>
      </c>
      <c r="B260" s="19" t="str">
        <f>Objednat!B253</f>
        <v xml:space="preserve"> MAXIVITA BYLINNÝ SIRUP KAŠLÍK - DĚTSKÝ, balení 200 ml</v>
      </c>
      <c r="C260" s="19"/>
      <c r="D260" s="19"/>
      <c r="E260" s="19"/>
      <c r="F260" s="19">
        <f>Objednat!F253</f>
        <v>72</v>
      </c>
      <c r="G260" s="19">
        <f>Objednat!G253</f>
        <v>0</v>
      </c>
      <c r="H260" s="19">
        <f>Objednat!H253</f>
        <v>0</v>
      </c>
    </row>
    <row r="261" spans="1:8" ht="13" x14ac:dyDescent="0.3">
      <c r="A261" s="19" t="str">
        <f>Objednat!A254</f>
        <v>M763</v>
      </c>
      <c r="B261" s="19" t="str">
        <f>Objednat!B254</f>
        <v xml:space="preserve"> MAXIVITA BYLINNÝ SIRUP BRUSINKY - KANADSKÉ, 200 ml</v>
      </c>
      <c r="C261" s="19"/>
      <c r="D261" s="19"/>
      <c r="E261" s="19"/>
      <c r="F261" s="19">
        <f>Objednat!F254</f>
        <v>72</v>
      </c>
      <c r="G261" s="19">
        <f>Objednat!G254</f>
        <v>0</v>
      </c>
      <c r="H261" s="19">
        <f>Objednat!H254</f>
        <v>0</v>
      </c>
    </row>
    <row r="262" spans="1:8" ht="13" x14ac:dyDescent="0.3">
      <c r="A262" s="19" t="str">
        <f>Objednat!A255</f>
        <v>M712</v>
      </c>
      <c r="B262" s="19" t="str">
        <f>Objednat!B255</f>
        <v xml:space="preserve"> MAXIVITA HERBAL SEPTANGIN Med a citrón, 16 pastilek</v>
      </c>
      <c r="C262" s="19"/>
      <c r="D262" s="19"/>
      <c r="E262" s="19"/>
      <c r="F262" s="19">
        <f>Objednat!F255</f>
        <v>56</v>
      </c>
      <c r="G262" s="19">
        <f>Objednat!G255</f>
        <v>0</v>
      </c>
      <c r="H262" s="19">
        <f>Objednat!H255</f>
        <v>0</v>
      </c>
    </row>
    <row r="263" spans="1:8" ht="13" x14ac:dyDescent="0.3">
      <c r="A263" s="19" t="str">
        <f>Objednat!A256</f>
        <v>M912</v>
      </c>
      <c r="B263" s="19" t="str">
        <f>Objednat!B256</f>
        <v xml:space="preserve"> MAXIVITA HERBAL SEPTANGIN ISLANDSKÝ LIŠEJNÍK, krabička s blistrem, 16 pastilek</v>
      </c>
      <c r="C263" s="19"/>
      <c r="D263" s="19"/>
      <c r="E263" s="19"/>
      <c r="F263" s="19">
        <f>Objednat!F256</f>
        <v>65</v>
      </c>
      <c r="G263" s="19">
        <f>Objednat!G256</f>
        <v>0</v>
      </c>
      <c r="H263" s="19">
        <f>Objednat!H256</f>
        <v>0</v>
      </c>
    </row>
    <row r="264" spans="1:8" ht="13" x14ac:dyDescent="0.3">
      <c r="A264" s="19" t="str">
        <f>Objednat!A257</f>
        <v>M760</v>
      </c>
      <c r="B264" s="19" t="str">
        <f>Objednat!B257</f>
        <v xml:space="preserve"> MAXIVITA HERBAL HORKÝ NÁPOJ echinacea, 10 sáčků</v>
      </c>
      <c r="C264" s="19"/>
      <c r="D264" s="19"/>
      <c r="E264" s="19"/>
      <c r="F264" s="19">
        <f>Objednat!F257</f>
        <v>75</v>
      </c>
      <c r="G264" s="19">
        <f>Objednat!G257</f>
        <v>0</v>
      </c>
      <c r="H264" s="19">
        <f>Objednat!H257</f>
        <v>0</v>
      </c>
    </row>
    <row r="265" spans="1:8" ht="13" x14ac:dyDescent="0.3">
      <c r="A265" s="19" t="str">
        <f>Objednat!A258</f>
        <v>M761</v>
      </c>
      <c r="B265" s="19" t="str">
        <f>Objednat!B258</f>
        <v xml:space="preserve"> MAXIVITA HERBAL HORKÝ NÁPOJ brusinka, 10 sáčků</v>
      </c>
      <c r="C265" s="19"/>
      <c r="D265" s="19"/>
      <c r="E265" s="19"/>
      <c r="F265" s="19">
        <f>Objednat!F258</f>
        <v>65</v>
      </c>
      <c r="G265" s="19">
        <f>Objednat!G258</f>
        <v>0</v>
      </c>
      <c r="H265" s="19">
        <f>Objednat!H258</f>
        <v>0</v>
      </c>
    </row>
    <row r="266" spans="1:8" ht="13" x14ac:dyDescent="0.3">
      <c r="A266" s="19" t="str">
        <f>Objednat!A259</f>
        <v>M762</v>
      </c>
      <c r="B266" s="19" t="str">
        <f>Objednat!B259</f>
        <v xml:space="preserve"> MAXIVITA HERBAL HORKÝ NÁPOJ zázvor, 10 sáčků</v>
      </c>
      <c r="C266" s="19"/>
      <c r="D266" s="19"/>
      <c r="E266" s="19"/>
      <c r="F266" s="19">
        <f>Objednat!F259</f>
        <v>65</v>
      </c>
      <c r="G266" s="19">
        <f>Objednat!G259</f>
        <v>0</v>
      </c>
      <c r="H266" s="19">
        <f>Objednat!H259</f>
        <v>0</v>
      </c>
    </row>
    <row r="267" spans="1:8" ht="13" x14ac:dyDescent="0.3">
      <c r="A267" s="19" t="str">
        <f>Objednat!A260</f>
        <v>M896</v>
      </c>
      <c r="B267" s="19" t="str">
        <f>Objednat!B260</f>
        <v xml:space="preserve"> MAXIVITA EXCLUSIVE VITAMIN C + RAKYTNÍK 20 šumivých tablet</v>
      </c>
      <c r="C267" s="19"/>
      <c r="D267" s="19"/>
      <c r="E267" s="19"/>
      <c r="F267" s="19">
        <f>Objednat!F260</f>
        <v>65</v>
      </c>
      <c r="G267" s="19">
        <f>Objednat!G260</f>
        <v>0</v>
      </c>
      <c r="H267" s="19">
        <f>Objednat!H260</f>
        <v>0</v>
      </c>
    </row>
    <row r="268" spans="1:8" ht="13" x14ac:dyDescent="0.3">
      <c r="A268" s="19" t="str">
        <f>Objednat!A261</f>
        <v>M897</v>
      </c>
      <c r="B268" s="19" t="str">
        <f>Objednat!B261</f>
        <v xml:space="preserve"> MAXIVITA EXCLUSIVE GINGO BILOBA 20 šumivých tablet</v>
      </c>
      <c r="C268" s="19"/>
      <c r="D268" s="19"/>
      <c r="E268" s="19"/>
      <c r="F268" s="19">
        <f>Objednat!F261</f>
        <v>52</v>
      </c>
      <c r="G268" s="19">
        <f>Objednat!G261</f>
        <v>0</v>
      </c>
      <c r="H268" s="19">
        <f>Objednat!H261</f>
        <v>0</v>
      </c>
    </row>
    <row r="269" spans="1:8" ht="13" x14ac:dyDescent="0.3">
      <c r="A269" s="19" t="str">
        <f>Objednat!A262</f>
        <v>M898</v>
      </c>
      <c r="B269" s="19" t="str">
        <f>Objednat!B262</f>
        <v xml:space="preserve"> MAXIVITA EXCLUSIVE DETOX OČISTA JATER 20 šumivých tablet</v>
      </c>
      <c r="C269" s="19"/>
      <c r="D269" s="19"/>
      <c r="E269" s="19"/>
      <c r="F269" s="19">
        <f>Objednat!F262</f>
        <v>65</v>
      </c>
      <c r="G269" s="19">
        <f>Objednat!G262</f>
        <v>0</v>
      </c>
      <c r="H269" s="19">
        <f>Objednat!H262</f>
        <v>0</v>
      </c>
    </row>
    <row r="270" spans="1:8" ht="13" x14ac:dyDescent="0.3">
      <c r="A270" s="19" t="str">
        <f>Objednat!A263</f>
        <v>M899</v>
      </c>
      <c r="B270" s="19" t="str">
        <f>Objednat!B263</f>
        <v xml:space="preserve"> MAXIVITA EXCLUSIVE MAGNÉZIUM 20 šumivých tablet</v>
      </c>
      <c r="C270" s="19"/>
      <c r="D270" s="19"/>
      <c r="E270" s="19"/>
      <c r="F270" s="19">
        <f>Objednat!F263</f>
        <v>65</v>
      </c>
      <c r="G270" s="19">
        <f>Objednat!G263</f>
        <v>0</v>
      </c>
      <c r="H270" s="19">
        <f>Objednat!H263</f>
        <v>0</v>
      </c>
    </row>
    <row r="271" spans="1:8" ht="13" x14ac:dyDescent="0.3">
      <c r="A271" s="19" t="str">
        <f>Objednat!A264</f>
        <v>M983</v>
      </c>
      <c r="B271" s="19" t="str">
        <f>Objednat!B264</f>
        <v xml:space="preserve"> MAXIVITA EXCLUSIVE PODPORA IMUNITY balení 20 šumivých tablet</v>
      </c>
      <c r="C271" s="19"/>
      <c r="D271" s="19"/>
      <c r="E271" s="19"/>
      <c r="F271" s="19">
        <f>Objednat!F264</f>
        <v>52</v>
      </c>
      <c r="G271" s="19">
        <f>Objednat!G264</f>
        <v>0</v>
      </c>
      <c r="H271" s="19">
        <f>Objednat!H264</f>
        <v>0</v>
      </c>
    </row>
    <row r="272" spans="1:8" ht="13" x14ac:dyDescent="0.3">
      <c r="A272" s="19" t="str">
        <f>Objednat!A265</f>
        <v>R923</v>
      </c>
      <c r="B272" s="19" t="str">
        <f>Objednat!B265</f>
        <v xml:space="preserve"> VYPROŠŤOVÁK ACTIVE, 20 šumivých tablet</v>
      </c>
      <c r="C272" s="19"/>
      <c r="D272" s="19"/>
      <c r="E272" s="19"/>
      <c r="F272" s="19">
        <f>Objednat!F265</f>
        <v>65</v>
      </c>
      <c r="G272" s="19">
        <f>Objednat!G265</f>
        <v>0</v>
      </c>
      <c r="H272" s="19">
        <f>Objednat!H265</f>
        <v>0</v>
      </c>
    </row>
    <row r="273" spans="1:8" ht="13" x14ac:dyDescent="0.3">
      <c r="A273" s="19" t="str">
        <f>Objednat!A266</f>
        <v>M803</v>
      </c>
      <c r="B273" s="19" t="str">
        <f>Objednat!B266</f>
        <v xml:space="preserve"> MAXIVITA THE SIMPSONS PRO DĚTI s příchutí pomeranče, 20 šumivých tablet</v>
      </c>
      <c r="C273" s="19"/>
      <c r="D273" s="19"/>
      <c r="E273" s="19"/>
      <c r="F273" s="19">
        <f>Objednat!F266</f>
        <v>43</v>
      </c>
      <c r="G273" s="19">
        <f>Objednat!G266</f>
        <v>0</v>
      </c>
      <c r="H273" s="19">
        <f>Objednat!H266</f>
        <v>0</v>
      </c>
    </row>
    <row r="274" spans="1:8" ht="13" x14ac:dyDescent="0.3">
      <c r="A274" s="19" t="str">
        <f>Objednat!A267</f>
        <v>M826</v>
      </c>
      <c r="B274" s="19" t="str">
        <f>Objednat!B267</f>
        <v xml:space="preserve"> ENERGIT KIDZ - PRO DĚTI, balení 42 tablet,  Vitaminové tablety pro děti S PŘÍCHUTÍ OVOCE - MIX</v>
      </c>
      <c r="C274" s="19"/>
      <c r="D274" s="19"/>
      <c r="E274" s="19"/>
      <c r="F274" s="19">
        <f>Objednat!F267</f>
        <v>52</v>
      </c>
      <c r="G274" s="19">
        <f>Objednat!G267</f>
        <v>0</v>
      </c>
      <c r="H274" s="19">
        <f>Objednat!H267</f>
        <v>0</v>
      </c>
    </row>
    <row r="275" spans="1:8" ht="13" x14ac:dyDescent="0.3">
      <c r="A275" s="19" t="str">
        <f>Objednat!A268</f>
        <v>M777</v>
      </c>
      <c r="B275" s="19" t="str">
        <f>Objednat!B268</f>
        <v xml:space="preserve"> ENERGIT MULTIVITAMIN, 42 tablet, Energetické tablety pro posílení organismu S PŘÍCHUTÍ POMERANČE</v>
      </c>
      <c r="C275" s="19"/>
      <c r="D275" s="19"/>
      <c r="E275" s="19"/>
      <c r="F275" s="19">
        <f>Objednat!F268</f>
        <v>52</v>
      </c>
      <c r="G275" s="19">
        <f>Objednat!G268</f>
        <v>0</v>
      </c>
      <c r="H275" s="19">
        <f>Objednat!H268</f>
        <v>0</v>
      </c>
    </row>
    <row r="276" spans="1:8" ht="13" x14ac:dyDescent="0.3">
      <c r="A276" s="19" t="str">
        <f>Objednat!A269</f>
        <v>V711</v>
      </c>
      <c r="B276" s="19" t="str">
        <f>Objednat!B269</f>
        <v xml:space="preserve"> VITAR VITAMIN C V PRÁŠKU, balení 100 g   NEJČISTŠÍ FORMA VITAMINU C</v>
      </c>
      <c r="C276" s="19"/>
      <c r="D276" s="19"/>
      <c r="E276" s="19"/>
      <c r="F276" s="19">
        <f>Objednat!F269</f>
        <v>84</v>
      </c>
      <c r="G276" s="19">
        <f>Objednat!G269</f>
        <v>0</v>
      </c>
      <c r="H276" s="19">
        <f>Objednat!H269</f>
        <v>0</v>
      </c>
    </row>
    <row r="277" spans="1:8" ht="13" x14ac:dyDescent="0.3">
      <c r="A277" s="19" t="str">
        <f>Objednat!A270</f>
        <v>M825</v>
      </c>
      <c r="B277" s="19" t="str">
        <f>Objednat!B270</f>
        <v xml:space="preserve"> ENERGIT PRO ŘIDIČE, balení 42 tablet, Energetické tablety při únavě za volantem S PŘÍCHUTÍ VIŠNĚ</v>
      </c>
      <c r="C277" s="19"/>
      <c r="D277" s="19"/>
      <c r="E277" s="19"/>
      <c r="F277" s="19">
        <f>Objednat!F270</f>
        <v>43</v>
      </c>
      <c r="G277" s="19">
        <f>Objednat!G270</f>
        <v>0</v>
      </c>
      <c r="H277" s="19">
        <f>Objednat!H270</f>
        <v>0</v>
      </c>
    </row>
    <row r="278" spans="1:8" ht="13" x14ac:dyDescent="0.3">
      <c r="A278" s="19" t="str">
        <f>Objednat!A271</f>
        <v>R226</v>
      </c>
      <c r="B278" s="19" t="str">
        <f>Objednat!B271</f>
        <v xml:space="preserve"> VITAR SODA tabletová - 150 tablet</v>
      </c>
      <c r="C278" s="19"/>
      <c r="D278" s="19"/>
      <c r="E278" s="19"/>
      <c r="F278" s="19">
        <f>Objednat!F271</f>
        <v>53</v>
      </c>
      <c r="G278" s="19">
        <f>Objednat!G271</f>
        <v>0</v>
      </c>
      <c r="H278" s="19">
        <f>Objednat!H271</f>
        <v>0</v>
      </c>
    </row>
    <row r="279" spans="1:8" ht="13" x14ac:dyDescent="0.3">
      <c r="A279" s="19" t="str">
        <f>Objednat!A272</f>
        <v>R227</v>
      </c>
      <c r="B279" s="19" t="str">
        <f>Objednat!B272</f>
        <v xml:space="preserve"> VITAR SODA prášek, 100 g</v>
      </c>
      <c r="C279" s="19"/>
      <c r="D279" s="19"/>
      <c r="E279" s="19"/>
      <c r="F279" s="19">
        <f>Objednat!F272</f>
        <v>34</v>
      </c>
      <c r="G279" s="19">
        <f>Objednat!G272</f>
        <v>0</v>
      </c>
      <c r="H279" s="19">
        <f>Objednat!H272</f>
        <v>0</v>
      </c>
    </row>
    <row r="280" spans="1:8" ht="13" x14ac:dyDescent="0.3">
      <c r="A280" s="19" t="str">
        <f>Objednat!A273</f>
        <v>M942</v>
      </c>
      <c r="B280" s="19" t="str">
        <f>Objednat!B273</f>
        <v xml:space="preserve"> IRBIS ASPARTAM, S DÁVKOVAČEM, 110 tablet</v>
      </c>
      <c r="C280" s="19"/>
      <c r="D280" s="19"/>
      <c r="E280" s="19"/>
      <c r="F280" s="19">
        <f>Objednat!F273</f>
        <v>43</v>
      </c>
      <c r="G280" s="19">
        <f>Objednat!G273</f>
        <v>0</v>
      </c>
      <c r="H280" s="19">
        <f>Objednat!H273</f>
        <v>0</v>
      </c>
    </row>
    <row r="281" spans="1:8" ht="13" x14ac:dyDescent="0.3">
      <c r="A281" s="19" t="str">
        <f>Objednat!A274</f>
        <v>M943</v>
      </c>
      <c r="B281" s="19" t="str">
        <f>Objednat!B274</f>
        <v xml:space="preserve"> IRBIS ASPARTAM, NÁHRADNÍ BALENÍ 220 tablet</v>
      </c>
      <c r="C281" s="19"/>
      <c r="D281" s="19"/>
      <c r="E281" s="19"/>
      <c r="F281" s="19">
        <f>Objednat!F274</f>
        <v>49</v>
      </c>
      <c r="G281" s="19">
        <f>Objednat!G274</f>
        <v>0</v>
      </c>
      <c r="H281" s="19">
        <f>Objednat!H274</f>
        <v>0</v>
      </c>
    </row>
    <row r="282" spans="1:8" ht="13" x14ac:dyDescent="0.3">
      <c r="A282" s="19" t="str">
        <f>Objednat!A275</f>
        <v>M944</v>
      </c>
      <c r="B282" s="19" t="str">
        <f>Objednat!B275</f>
        <v xml:space="preserve"> IRBIS SE SLADIDLY Z ROSTLINY STÉVIE, S DÁVKOVAČEM, balení 110 tablet</v>
      </c>
      <c r="C282" s="19"/>
      <c r="D282" s="19"/>
      <c r="E282" s="19"/>
      <c r="F282" s="19">
        <f>Objednat!F275</f>
        <v>52</v>
      </c>
      <c r="G282" s="19">
        <f>Objednat!G275</f>
        <v>0</v>
      </c>
      <c r="H282" s="19">
        <f>Objednat!H275</f>
        <v>0</v>
      </c>
    </row>
    <row r="283" spans="1:8" ht="13" x14ac:dyDescent="0.3">
      <c r="A283" s="19" t="str">
        <f>Objednat!A276</f>
        <v>M945</v>
      </c>
      <c r="B283" s="19" t="str">
        <f>Objednat!B276</f>
        <v xml:space="preserve"> IRBIS SE SLADIDLY Z ROSTLINY STÉVIE, NÁHRADNÍ BALENÍ 220 tablet</v>
      </c>
      <c r="C283" s="19"/>
      <c r="D283" s="19"/>
      <c r="E283" s="19"/>
      <c r="F283" s="19">
        <f>Objednat!F276</f>
        <v>65</v>
      </c>
      <c r="G283" s="19">
        <f>Objednat!G276</f>
        <v>0</v>
      </c>
      <c r="H283" s="19">
        <f>Objednat!H276</f>
        <v>0</v>
      </c>
    </row>
    <row r="284" spans="1:8" ht="13" x14ac:dyDescent="0.3">
      <c r="A284" s="19" t="str">
        <f>Objednat!A277</f>
        <v xml:space="preserve"> KOSMETICKÉ VAZELINY</v>
      </c>
      <c r="B284" s="19"/>
      <c r="C284" s="19"/>
      <c r="D284" s="19"/>
      <c r="E284" s="19"/>
      <c r="F284" s="19">
        <f>Objednat!F277</f>
        <v>0</v>
      </c>
      <c r="G284" s="19">
        <f>Objednat!G277</f>
        <v>0</v>
      </c>
      <c r="H284" s="19">
        <f>Objednat!H277</f>
        <v>0</v>
      </c>
    </row>
    <row r="285" spans="1:8" ht="13" x14ac:dyDescent="0.3">
      <c r="A285" s="19" t="str">
        <f>Objednat!A278</f>
        <v>R281</v>
      </c>
      <c r="B285" s="19" t="str">
        <f>Objednat!B278</f>
        <v xml:space="preserve"> VITAR vazelina extra jemná bílá, 110 g</v>
      </c>
      <c r="C285" s="19"/>
      <c r="D285" s="19"/>
      <c r="E285" s="19"/>
      <c r="F285" s="19">
        <f>Objednat!F278</f>
        <v>69</v>
      </c>
      <c r="G285" s="19">
        <f>Objednat!G278</f>
        <v>0</v>
      </c>
      <c r="H285" s="19">
        <f>Objednat!H278</f>
        <v>0</v>
      </c>
    </row>
    <row r="286" spans="1:8" ht="13" x14ac:dyDescent="0.3">
      <c r="A286" s="19" t="str">
        <f>Objednat!A279</f>
        <v>V586</v>
      </c>
      <c r="B286" s="19" t="str">
        <f>Objednat!B279</f>
        <v xml:space="preserve"> QUARTETT VAZELINA s extraktem z měsíčku lékařského, 250 ml</v>
      </c>
      <c r="C286" s="19"/>
      <c r="D286" s="19"/>
      <c r="E286" s="19"/>
      <c r="F286" s="19">
        <f>Objednat!F279</f>
        <v>79</v>
      </c>
      <c r="G286" s="19">
        <f>Objednat!G279</f>
        <v>0</v>
      </c>
      <c r="H286" s="19">
        <f>Objednat!H279</f>
        <v>0</v>
      </c>
    </row>
    <row r="287" spans="1:8" ht="13" x14ac:dyDescent="0.3">
      <c r="A287" s="19" t="str">
        <f>Objednat!A280</f>
        <v xml:space="preserve"> ZELENÁ KÁVA A ESPRESSO</v>
      </c>
      <c r="B287" s="19"/>
      <c r="C287" s="19"/>
      <c r="D287" s="19"/>
      <c r="E287" s="19"/>
      <c r="F287" s="19">
        <f>Objednat!F280</f>
        <v>0</v>
      </c>
      <c r="G287" s="19">
        <f>Objednat!G280</f>
        <v>0</v>
      </c>
      <c r="H287" s="19">
        <f>Objednat!H280</f>
        <v>0</v>
      </c>
    </row>
    <row r="288" spans="1:8" ht="13" x14ac:dyDescent="0.3">
      <c r="A288" s="19" t="str">
        <f>Objednat!A281</f>
        <v>Z900</v>
      </c>
      <c r="B288" s="19" t="str">
        <f>Objednat!B281</f>
        <v xml:space="preserve"> ZELENÁ KÁVA (100 %), mletá, 200 g</v>
      </c>
      <c r="C288" s="19"/>
      <c r="D288" s="19"/>
      <c r="E288" s="19"/>
      <c r="F288" s="19">
        <f>Objednat!F281</f>
        <v>193</v>
      </c>
      <c r="G288" s="19">
        <f>Objednat!G281</f>
        <v>0</v>
      </c>
      <c r="H288" s="19">
        <f>Objednat!H281</f>
        <v>0</v>
      </c>
    </row>
    <row r="289" spans="1:8" ht="13" x14ac:dyDescent="0.3">
      <c r="A289" s="19" t="str">
        <f>Objednat!A282</f>
        <v xml:space="preserve"> POTRAVINOVÉ DOPLŇKY A NUDLE</v>
      </c>
      <c r="B289" s="19"/>
      <c r="C289" s="19"/>
      <c r="D289" s="19"/>
      <c r="E289" s="19"/>
      <c r="F289" s="19">
        <f>Objednat!F282</f>
        <v>0</v>
      </c>
      <c r="G289" s="19">
        <f>Objednat!G282</f>
        <v>0</v>
      </c>
      <c r="H289" s="19">
        <f>Objednat!H282</f>
        <v>0</v>
      </c>
    </row>
    <row r="290" spans="1:8" ht="13" x14ac:dyDescent="0.3">
      <c r="A290" s="19" t="str">
        <f>Objednat!A283</f>
        <v>EN252</v>
      </c>
      <c r="B290" s="19" t="str">
        <f>Objednat!B283</f>
        <v xml:space="preserve"> EXTRAVEGAMIX, kořenící přípravek, 1 kg NEOBSAHUJE GLUTAMAN SODNÝ</v>
      </c>
      <c r="C290" s="19"/>
      <c r="D290" s="19"/>
      <c r="E290" s="19"/>
      <c r="F290" s="19">
        <f>Objednat!F283</f>
        <v>145</v>
      </c>
      <c r="G290" s="19">
        <f>Objednat!G283</f>
        <v>0</v>
      </c>
      <c r="H290" s="19">
        <f>Objednat!H283</f>
        <v>0</v>
      </c>
    </row>
    <row r="291" spans="1:8" ht="13" x14ac:dyDescent="0.3">
      <c r="A291" s="19" t="str">
        <f>Objednat!A284</f>
        <v>EN804</v>
      </c>
      <c r="B291" s="19" t="str">
        <f>Objednat!B284</f>
        <v xml:space="preserve"> TRADIČNÍ ŘEZANÉ NUDLE, vaječné těstoviny, balení 250 g + 20 % ZDARMA</v>
      </c>
      <c r="C291" s="19"/>
      <c r="D291" s="19"/>
      <c r="E291" s="19"/>
      <c r="F291" s="19">
        <f>Objednat!F284</f>
        <v>46</v>
      </c>
      <c r="G291" s="19">
        <f>Objednat!G284</f>
        <v>0</v>
      </c>
      <c r="H291" s="19">
        <f>Objednat!H284</f>
        <v>0</v>
      </c>
    </row>
    <row r="292" spans="1:8" ht="13" x14ac:dyDescent="0.3">
      <c r="A292" s="19" t="str">
        <f>Objednat!A285</f>
        <v xml:space="preserve"> SUPERKONCENTRÁTY  MR. PROFESIONAL</v>
      </c>
      <c r="B292" s="19"/>
      <c r="C292" s="19"/>
      <c r="D292" s="19"/>
      <c r="E292" s="19"/>
      <c r="F292" s="19">
        <f>Objednat!F285</f>
        <v>0</v>
      </c>
      <c r="G292" s="19">
        <f>Objednat!G285</f>
        <v>0</v>
      </c>
      <c r="H292" s="19">
        <f>Objednat!H285</f>
        <v>0</v>
      </c>
    </row>
    <row r="293" spans="1:8" ht="13" x14ac:dyDescent="0.3">
      <c r="A293" s="19" t="str">
        <f>Objednat!A286</f>
        <v>MR528</v>
      </c>
      <c r="B293" s="19" t="str">
        <f>Objednat!B286</f>
        <v xml:space="preserve"> Mr. PROFESIONAL Wash, 1 litr, špičkový koncentr. mycí přípravek</v>
      </c>
      <c r="C293" s="19"/>
      <c r="D293" s="19"/>
      <c r="E293" s="19"/>
      <c r="F293" s="19">
        <f>Objednat!F286</f>
        <v>199</v>
      </c>
      <c r="G293" s="19">
        <f>Objednat!G286</f>
        <v>0</v>
      </c>
      <c r="H293" s="19">
        <f>Objednat!H286</f>
        <v>0</v>
      </c>
    </row>
    <row r="294" spans="1:8" ht="13" x14ac:dyDescent="0.3">
      <c r="A294" s="19" t="str">
        <f>Objednat!A287</f>
        <v>MR426</v>
      </c>
      <c r="B294" s="19" t="str">
        <f>Objednat!B287</f>
        <v xml:space="preserve"> Mr. PROFESIONAL Soft, speciální změkčovač vody, 1 kg</v>
      </c>
      <c r="C294" s="19"/>
      <c r="D294" s="19"/>
      <c r="E294" s="19"/>
      <c r="F294" s="19">
        <f>Objednat!F287</f>
        <v>249</v>
      </c>
      <c r="G294" s="19">
        <f>Objednat!G287</f>
        <v>0</v>
      </c>
      <c r="H294" s="19">
        <f>Objednat!H287</f>
        <v>0</v>
      </c>
    </row>
    <row r="295" spans="1:8" ht="13" x14ac:dyDescent="0.3">
      <c r="A295" s="19" t="str">
        <f>Objednat!A288</f>
        <v>MR429</v>
      </c>
      <c r="B295" s="19" t="str">
        <f>Objednat!B288</f>
        <v xml:space="preserve"> Mr. PROFESIONAL Ultra, špičkový saponát na nádobí, 1 litr</v>
      </c>
      <c r="C295" s="19"/>
      <c r="D295" s="19"/>
      <c r="E295" s="19"/>
      <c r="F295" s="19">
        <f>Objednat!F288</f>
        <v>239</v>
      </c>
      <c r="G295" s="19">
        <f>Objednat!G288</f>
        <v>0</v>
      </c>
      <c r="H295" s="19">
        <f>Objednat!H288</f>
        <v>0</v>
      </c>
    </row>
    <row r="296" spans="1:8" ht="13" x14ac:dyDescent="0.3">
      <c r="A296" s="19" t="str">
        <f>Objednat!A289</f>
        <v>MR427</v>
      </c>
      <c r="B296" s="19" t="str">
        <f>Objednat!B289</f>
        <v xml:space="preserve"> Mr. PROFESIONAL Super bílý, bělící prostředek, 1 kg</v>
      </c>
      <c r="C296" s="19"/>
      <c r="D296" s="19"/>
      <c r="E296" s="19"/>
      <c r="F296" s="19">
        <f>Objednat!F289</f>
        <v>249</v>
      </c>
      <c r="G296" s="19">
        <f>Objednat!G289</f>
        <v>0</v>
      </c>
      <c r="H296" s="19">
        <f>Objednat!H289</f>
        <v>0</v>
      </c>
    </row>
    <row r="297" spans="1:8" ht="13" x14ac:dyDescent="0.3">
      <c r="A297" s="19" t="str">
        <f>Objednat!A290</f>
        <v>MR428</v>
      </c>
      <c r="B297" s="19" t="str">
        <f>Objednat!B290</f>
        <v xml:space="preserve"> Mr. PROFESIONAL Universal, universální saponát, 1 litr</v>
      </c>
      <c r="C297" s="19"/>
      <c r="D297" s="19"/>
      <c r="E297" s="19"/>
      <c r="F297" s="19">
        <f>Objednat!F290</f>
        <v>169</v>
      </c>
      <c r="G297" s="19">
        <f>Objednat!G290</f>
        <v>0</v>
      </c>
      <c r="H297" s="19">
        <f>Objednat!H290</f>
        <v>0</v>
      </c>
    </row>
    <row r="298" spans="1:8" ht="13" x14ac:dyDescent="0.3">
      <c r="A298" s="19" t="str">
        <f>Objednat!A291</f>
        <v>MR425</v>
      </c>
      <c r="B298" s="19" t="str">
        <f>Objednat!B291</f>
        <v xml:space="preserve"> Mr. PROFESIONAL Return, deinkrustační přípravek, 1 kg</v>
      </c>
      <c r="C298" s="19"/>
      <c r="D298" s="19"/>
      <c r="E298" s="19"/>
      <c r="F298" s="19">
        <f>Objednat!F291</f>
        <v>179</v>
      </c>
      <c r="G298" s="19">
        <f>Objednat!G291</f>
        <v>0</v>
      </c>
      <c r="H298" s="19">
        <f>Objednat!H291</f>
        <v>0</v>
      </c>
    </row>
    <row r="299" spans="1:8" ht="13" x14ac:dyDescent="0.3">
      <c r="A299" s="19" t="str">
        <f>Objednat!A292</f>
        <v>MR430</v>
      </c>
      <c r="B299" s="19" t="str">
        <f>Objednat!B292</f>
        <v xml:space="preserve"> Ředící láhev</v>
      </c>
      <c r="C299" s="19"/>
      <c r="D299" s="19"/>
      <c r="E299" s="19"/>
      <c r="F299" s="19">
        <f>Objednat!F292</f>
        <v>19</v>
      </c>
      <c r="G299" s="19">
        <f>Objednat!G292</f>
        <v>0</v>
      </c>
      <c r="H299" s="19">
        <f>Objednat!H292</f>
        <v>0</v>
      </c>
    </row>
    <row r="300" spans="1:8" ht="13" x14ac:dyDescent="0.3">
      <c r="A300" s="19" t="str">
        <f>Objednat!A293</f>
        <v xml:space="preserve"> HNOJIVA FLORALINE</v>
      </c>
      <c r="B300" s="19"/>
      <c r="C300" s="19"/>
      <c r="D300" s="19"/>
      <c r="E300" s="19"/>
      <c r="F300" s="19">
        <f>Objednat!F293</f>
        <v>0</v>
      </c>
      <c r="G300" s="19">
        <f>Objednat!G293</f>
        <v>0</v>
      </c>
      <c r="H300" s="19">
        <f>Objednat!H293</f>
        <v>0</v>
      </c>
    </row>
    <row r="301" spans="1:8" ht="13" x14ac:dyDescent="0.3">
      <c r="A301" s="19" t="str">
        <f>Objednat!A294</f>
        <v>H924</v>
      </c>
      <c r="B301" s="19" t="str">
        <f>Objednat!B294</f>
        <v xml:space="preserve"> FLORALINE - TEKUTÉ HNOJIVO PRO OKRASNÉ POKOJOVÉ A ZAHRADNÍ ROSTLINY, bal. 1 litr</v>
      </c>
      <c r="C301" s="19"/>
      <c r="D301" s="19"/>
      <c r="E301" s="19"/>
      <c r="F301" s="19">
        <f>Objednat!F294</f>
        <v>99</v>
      </c>
      <c r="G301" s="19">
        <f>Objednat!G294</f>
        <v>0</v>
      </c>
      <c r="H301" s="19">
        <f>Objednat!H294</f>
        <v>0</v>
      </c>
    </row>
    <row r="302" spans="1:8" ht="13" x14ac:dyDescent="0.3">
      <c r="A302" s="19" t="str">
        <f>Objednat!A295</f>
        <v>H925</v>
      </c>
      <c r="B302" s="19" t="str">
        <f>Objednat!B295</f>
        <v xml:space="preserve"> FLORALINE - TYČINKOVÉ HNOJIVO PRO ORCHIDEJE, balení 20 tyčinek</v>
      </c>
      <c r="C302" s="19"/>
      <c r="D302" s="19"/>
      <c r="E302" s="19"/>
      <c r="F302" s="19">
        <f>Objednat!F295</f>
        <v>55</v>
      </c>
      <c r="G302" s="19">
        <f>Objednat!G295</f>
        <v>0</v>
      </c>
      <c r="H302" s="19">
        <f>Objednat!H295</f>
        <v>0</v>
      </c>
    </row>
    <row r="303" spans="1:8" ht="13" x14ac:dyDescent="0.3">
      <c r="A303" s="19" t="str">
        <f>Objednat!A296</f>
        <v>H926</v>
      </c>
      <c r="B303" s="19" t="str">
        <f>Objednat!B296</f>
        <v xml:space="preserve"> FLORALINE - TYČINKOVÉ HNOJIVO PRO KVETOUCÍ ROSTLINY, balení 50 tyčinek</v>
      </c>
      <c r="C303" s="19"/>
      <c r="D303" s="19"/>
      <c r="E303" s="19"/>
      <c r="F303" s="19">
        <f>Objednat!F296</f>
        <v>59</v>
      </c>
      <c r="G303" s="19">
        <f>Objednat!G296</f>
        <v>0</v>
      </c>
      <c r="H303" s="19">
        <f>Objednat!H296</f>
        <v>0</v>
      </c>
    </row>
    <row r="304" spans="1:8" ht="13" x14ac:dyDescent="0.3">
      <c r="A304" s="19" t="str">
        <f>Objednat!A297</f>
        <v>H927</v>
      </c>
      <c r="B304" s="19" t="str">
        <f>Objednat!B297</f>
        <v xml:space="preserve"> FLORALINE - TYČINKOVÉ HNOJIVO PRO ZELENÉ ROSTLINY, balení 50 tyčinek</v>
      </c>
      <c r="C304" s="19"/>
      <c r="D304" s="19"/>
      <c r="E304" s="19"/>
      <c r="F304" s="19">
        <f>Objednat!F297</f>
        <v>59</v>
      </c>
      <c r="G304" s="19">
        <f>Objednat!G297</f>
        <v>0</v>
      </c>
      <c r="H304" s="19">
        <f>Objednat!H297</f>
        <v>0</v>
      </c>
    </row>
    <row r="305" spans="1:10" ht="13" x14ac:dyDescent="0.3">
      <c r="A305" s="19" t="str">
        <f>Objednat!A298</f>
        <v xml:space="preserve"> DO VYPRODÁNÍ ZÁSOB</v>
      </c>
      <c r="B305" s="19"/>
      <c r="C305" s="19"/>
      <c r="D305" s="19"/>
      <c r="E305" s="19"/>
      <c r="F305" s="19">
        <f>Objednat!F298</f>
        <v>0</v>
      </c>
      <c r="G305" s="19">
        <f>Objednat!G298</f>
        <v>0</v>
      </c>
      <c r="H305" s="19">
        <f>Objednat!H298</f>
        <v>0</v>
      </c>
    </row>
    <row r="306" spans="1:10" ht="13" x14ac:dyDescent="0.3">
      <c r="A306" s="19" t="str">
        <f>Objednat!A299</f>
        <v>E557</v>
      </c>
      <c r="B306" s="19" t="str">
        <f>Objednat!B299</f>
        <v xml:space="preserve"> PEVNÝ PODPALOVAČ , balení 40 kostek</v>
      </c>
      <c r="C306" s="19"/>
      <c r="D306" s="19"/>
      <c r="E306" s="19"/>
      <c r="F306" s="19">
        <f>Objednat!F299</f>
        <v>39</v>
      </c>
      <c r="G306" s="19">
        <f>Objednat!G299</f>
        <v>0</v>
      </c>
      <c r="H306" s="19">
        <f>Objednat!H299</f>
        <v>0</v>
      </c>
    </row>
    <row r="307" spans="1:10" ht="13" x14ac:dyDescent="0.3">
      <c r="A307" s="19" t="str">
        <f>Objednat!A300</f>
        <v>K637</v>
      </c>
      <c r="B307" s="19" t="str">
        <f>Objednat!B300</f>
        <v xml:space="preserve"> KIDS - PĚNA DO KOUPELE 500ml.  s vůní melounu</v>
      </c>
      <c r="C307" s="19"/>
      <c r="D307" s="19"/>
      <c r="E307" s="19"/>
      <c r="F307" s="19">
        <f>Objednat!F300</f>
        <v>55</v>
      </c>
      <c r="G307" s="19">
        <f>Objednat!G300</f>
        <v>0</v>
      </c>
      <c r="H307" s="19">
        <f>Objednat!H300</f>
        <v>0</v>
      </c>
    </row>
    <row r="308" spans="1:10" ht="13" x14ac:dyDescent="0.3">
      <c r="A308" s="19">
        <f>Objednat!A301</f>
        <v>0</v>
      </c>
      <c r="B308" s="19">
        <f>Objednat!B301</f>
        <v>0</v>
      </c>
      <c r="C308" s="19"/>
      <c r="D308" s="19"/>
      <c r="E308" s="19"/>
      <c r="F308" s="19">
        <f>Objednat!F301</f>
        <v>0</v>
      </c>
      <c r="G308" s="19">
        <f>Objednat!G301</f>
        <v>0</v>
      </c>
      <c r="H308" s="19">
        <f>Objednat!H301</f>
        <v>0</v>
      </c>
    </row>
    <row r="309" spans="1:10" ht="13" x14ac:dyDescent="0.3">
      <c r="A309" s="19">
        <f>Objednat!A302</f>
        <v>0</v>
      </c>
      <c r="B309" s="19">
        <f>Objednat!B302</f>
        <v>0</v>
      </c>
      <c r="C309" s="19"/>
      <c r="D309" s="19"/>
      <c r="E309" s="19"/>
      <c r="F309" s="19">
        <f>Objednat!F302</f>
        <v>0</v>
      </c>
      <c r="G309" s="19">
        <f>Objednat!G302</f>
        <v>0</v>
      </c>
      <c r="H309" s="19">
        <f>Objednat!H302</f>
        <v>0</v>
      </c>
    </row>
    <row r="310" spans="1:10" ht="13" x14ac:dyDescent="0.3">
      <c r="A310" s="19">
        <f>Objednat!A303</f>
        <v>0</v>
      </c>
      <c r="B310" s="19">
        <f>Objednat!B303</f>
        <v>0</v>
      </c>
      <c r="C310" s="19"/>
      <c r="D310" s="19"/>
      <c r="E310" s="19"/>
      <c r="F310" s="19">
        <f>Objednat!F303</f>
        <v>0</v>
      </c>
      <c r="G310" s="19">
        <f>Objednat!G303</f>
        <v>0</v>
      </c>
      <c r="H310" s="19">
        <f>Objednat!H303</f>
        <v>0</v>
      </c>
    </row>
    <row r="311" spans="1:10" ht="13" x14ac:dyDescent="0.3">
      <c r="A311" s="19">
        <f>Objednat!A304</f>
        <v>0</v>
      </c>
      <c r="B311" s="19">
        <f>Objednat!B304</f>
        <v>0</v>
      </c>
      <c r="C311" s="19"/>
      <c r="D311" s="19"/>
      <c r="E311" s="19"/>
      <c r="F311" s="19">
        <f>Objednat!F304</f>
        <v>0</v>
      </c>
      <c r="G311" s="19">
        <f>Objednat!G304</f>
        <v>0</v>
      </c>
      <c r="H311" s="19">
        <f>Objednat!H304</f>
        <v>0</v>
      </c>
    </row>
    <row r="312" spans="1:10" ht="13" x14ac:dyDescent="0.3">
      <c r="A312" s="19">
        <f>Objednat!A305</f>
        <v>0</v>
      </c>
      <c r="B312" s="19">
        <f>Objednat!B305</f>
        <v>0</v>
      </c>
      <c r="C312" s="19"/>
      <c r="D312" s="19"/>
      <c r="E312" s="19"/>
      <c r="F312" s="19">
        <f>Objednat!F305</f>
        <v>0</v>
      </c>
      <c r="G312" s="19">
        <f>Objednat!G305</f>
        <v>0</v>
      </c>
      <c r="H312" s="19">
        <f>Objednat!H305</f>
        <v>0</v>
      </c>
    </row>
    <row r="313" spans="1:10" ht="13" x14ac:dyDescent="0.3">
      <c r="A313" s="19">
        <f>Objednat!A306</f>
        <v>0</v>
      </c>
      <c r="B313" s="19">
        <f>Objednat!B306</f>
        <v>0</v>
      </c>
      <c r="C313" s="19"/>
      <c r="D313" s="19"/>
      <c r="E313" s="19"/>
      <c r="F313" s="19">
        <f>Objednat!F306</f>
        <v>0</v>
      </c>
      <c r="G313" s="19">
        <f>Objednat!G306</f>
        <v>0</v>
      </c>
      <c r="H313" s="19">
        <f>Objednat!H306</f>
        <v>0</v>
      </c>
      <c r="J313" t="s">
        <v>672</v>
      </c>
    </row>
    <row r="314" spans="1:10" ht="13" x14ac:dyDescent="0.3">
      <c r="A314" s="22"/>
      <c r="B314" s="22" t="str">
        <f>MID(Objednat!B307,1,50)</f>
        <v>VŠECHNY AKCE JSOU PLATNÉ OD 3.2.2024 DO 24.5. 2024</v>
      </c>
      <c r="C314" s="22"/>
      <c r="D314" s="22"/>
      <c r="E314" s="22"/>
      <c r="F314" s="34" t="str">
        <f>Objednat!F307</f>
        <v>Cena celkem:</v>
      </c>
      <c r="G314" s="615">
        <f>Objednat!G307</f>
        <v>0</v>
      </c>
      <c r="H314" s="616"/>
    </row>
    <row r="315" spans="1:10" ht="13" x14ac:dyDescent="0.3">
      <c r="A315" s="22"/>
      <c r="B315" s="22"/>
      <c r="C315" s="22"/>
      <c r="D315" s="22"/>
      <c r="E315" s="22"/>
      <c r="F315" s="34"/>
      <c r="G315" s="34" t="str">
        <f>Objednat!G342</f>
        <v>sleva (místo dárku)</v>
      </c>
      <c r="H315" s="35">
        <f>Objednat!H342</f>
        <v>0</v>
      </c>
    </row>
    <row r="316" spans="1:10" ht="13" x14ac:dyDescent="0.3">
      <c r="A316" s="22"/>
      <c r="B316" s="22"/>
      <c r="C316" s="22"/>
      <c r="D316" s="22"/>
      <c r="E316" s="22"/>
      <c r="F316" s="34" t="str">
        <f>Objednat!F343</f>
        <v>cílová sleva</v>
      </c>
      <c r="G316" s="85">
        <f>Objednat!G343</f>
        <v>0</v>
      </c>
      <c r="H316" s="35">
        <f>Objednat!H343</f>
        <v>0</v>
      </c>
    </row>
    <row r="317" spans="1:10" ht="13" x14ac:dyDescent="0.25">
      <c r="A317" s="176" t="str">
        <f>Objednat!A344</f>
        <v xml:space="preserve">   ZADEJTE ZPŮSOB DORUČENÍ VAŠEHO ZBOŽÍ - VYBERTE:
- DORUČENÍ DO 1 TÝDNE - Doručení AŽ DO DOMU řidičem EFEKT
- DORUČENÍ DO 3 DNŮ (pracovních) - Expresní dodání AŽ DO DOMU kurýrem PPL v balících</v>
      </c>
      <c r="B317" s="174"/>
      <c r="C317" s="174"/>
      <c r="D317" s="174"/>
      <c r="E317" s="174"/>
      <c r="F317" s="178">
        <f>Objednat!F344</f>
        <v>0</v>
      </c>
      <c r="G317" s="178">
        <f>Objednat!G344</f>
        <v>0</v>
      </c>
      <c r="H317" s="35">
        <f>Objednat!H344</f>
        <v>0</v>
      </c>
    </row>
    <row r="318" spans="1:10" ht="13" x14ac:dyDescent="0.25">
      <c r="A318" s="177" t="str">
        <f>Objednat!A345</f>
        <v xml:space="preserve">Vyberte dopravní poplatek ↓ </v>
      </c>
      <c r="B318" s="175"/>
      <c r="C318" s="175"/>
      <c r="D318" s="175"/>
      <c r="E318" s="175"/>
      <c r="F318" s="34"/>
      <c r="G318" s="178">
        <f>Objednat!G345</f>
        <v>0</v>
      </c>
      <c r="H318" s="35">
        <f>Objednat!H345</f>
        <v>0</v>
      </c>
    </row>
    <row r="319" spans="1:10" ht="13" x14ac:dyDescent="0.3">
      <c r="A319" s="177" t="str">
        <f>IF(Objednat!A341=1,Objednat!B346,"")&amp;IF(Objednat!A341=2,Objednat!B347,"")</f>
        <v/>
      </c>
      <c r="B319" s="22"/>
      <c r="C319" s="22"/>
      <c r="D319" s="22"/>
      <c r="E319" s="22"/>
      <c r="F319" s="34"/>
      <c r="G319" s="34"/>
      <c r="H319" s="35">
        <f>Objednat!H346+Objednat!H347</f>
        <v>0</v>
      </c>
    </row>
    <row r="320" spans="1:10" ht="13" x14ac:dyDescent="0.3">
      <c r="A320" s="188">
        <f>Objednat!A348</f>
        <v>0</v>
      </c>
      <c r="B320" s="22"/>
      <c r="C320" s="35"/>
      <c r="D320" s="35" t="str">
        <f>Objednat!B348</f>
        <v>PLATBA KARTOU:</v>
      </c>
      <c r="E320" s="35"/>
      <c r="F320" s="35"/>
      <c r="G320" s="35">
        <f>Objednat!E348</f>
        <v>0</v>
      </c>
      <c r="H320" s="35">
        <f>Objednat!F348</f>
        <v>0</v>
      </c>
    </row>
    <row r="321" spans="1:8" ht="13" x14ac:dyDescent="0.3">
      <c r="A321" s="22"/>
      <c r="B321" s="22"/>
      <c r="C321" s="22"/>
      <c r="D321" s="22"/>
      <c r="E321" s="22"/>
      <c r="F321" s="34" t="str">
        <f>Objednat!E349</f>
        <v>ČÁSTKA CELKEM K ÚHRADĚ:</v>
      </c>
      <c r="G321" s="615">
        <f>Objednat!F349</f>
        <v>0</v>
      </c>
      <c r="H321" s="617"/>
    </row>
    <row r="322" spans="1:8" ht="13" x14ac:dyDescent="0.3">
      <c r="A322" s="47" t="s">
        <v>457</v>
      </c>
      <c r="B322" s="242"/>
      <c r="C322" s="242"/>
      <c r="D322" s="242"/>
      <c r="E322" s="242"/>
      <c r="F322" s="243"/>
      <c r="G322" s="19">
        <f>Objednat!G308</f>
        <v>0</v>
      </c>
      <c r="H322" s="244"/>
    </row>
    <row r="323" spans="1:8" ht="13" x14ac:dyDescent="0.3">
      <c r="A323" s="410" t="s">
        <v>531</v>
      </c>
      <c r="B323" s="29" t="str">
        <f>Objednat!C310</f>
        <v>jedno balení (8 rolí) 3vrs. toal. papíru TENTO BALZÁM PURE</v>
      </c>
      <c r="C323" s="242"/>
      <c r="D323" s="242"/>
      <c r="E323" s="242"/>
      <c r="F323" s="248"/>
      <c r="G323" s="33">
        <f>Objednat!G310</f>
        <v>0</v>
      </c>
      <c r="H323" s="241"/>
    </row>
    <row r="324" spans="1:8" ht="13" x14ac:dyDescent="0.3">
      <c r="A324" s="410" t="s">
        <v>554</v>
      </c>
      <c r="B324" s="29" t="str">
        <f>Objednat!C311</f>
        <v>1 ks FORSIL TURBO AKTIV 1L</v>
      </c>
      <c r="C324" s="242"/>
      <c r="D324" s="242"/>
      <c r="E324" s="242"/>
      <c r="F324" s="248"/>
      <c r="G324" s="33">
        <f>Objednat!G311</f>
        <v>0</v>
      </c>
      <c r="H324" s="241"/>
    </row>
    <row r="325" spans="1:8" ht="13" x14ac:dyDescent="0.3">
      <c r="A325" s="410" t="s">
        <v>504</v>
      </c>
      <c r="B325" s="29" t="str">
        <f>Objednat!C312</f>
        <v>2 balení ZATAHOVACÍCH SÁČKŮ
NA ODPADKY 35 L</v>
      </c>
      <c r="C325" s="242"/>
      <c r="D325" s="242"/>
      <c r="E325" s="242"/>
      <c r="F325" s="248"/>
      <c r="G325" s="33">
        <f>Objednat!G312</f>
        <v>0</v>
      </c>
      <c r="H325" s="241"/>
    </row>
    <row r="326" spans="1:8" ht="13" x14ac:dyDescent="0.3">
      <c r="A326" s="410" t="s">
        <v>505</v>
      </c>
      <c r="B326" s="29" t="str">
        <f>Objednat!C313</f>
        <v>2 balení ZATAHOVACÍCH SÁČKŮ
NA ODPADKY 60 L</v>
      </c>
      <c r="C326" s="242"/>
      <c r="D326" s="242"/>
      <c r="E326" s="242"/>
      <c r="F326" s="248"/>
      <c r="G326" s="33">
        <f>Objednat!G313</f>
        <v>0</v>
      </c>
      <c r="H326" s="241"/>
    </row>
    <row r="327" spans="1:8" ht="13" x14ac:dyDescent="0.3">
      <c r="A327" s="410" t="s">
        <v>547</v>
      </c>
      <c r="B327" s="29" t="str">
        <f>Objednat!C314</f>
        <v>1 kus FORSIL SENSITIVE 1,5L</v>
      </c>
      <c r="C327" s="242"/>
      <c r="D327" s="242"/>
      <c r="E327" s="242"/>
      <c r="F327" s="248"/>
      <c r="G327" s="33">
        <f>Objednat!G314</f>
        <v>0</v>
      </c>
      <c r="H327" s="241"/>
    </row>
    <row r="328" spans="1:8" ht="13" x14ac:dyDescent="0.3">
      <c r="A328" s="22" t="s">
        <v>525</v>
      </c>
      <c r="B328" s="22"/>
      <c r="C328" s="22"/>
      <c r="D328" s="22"/>
      <c r="E328" s="22"/>
      <c r="F328" s="34"/>
      <c r="G328" s="22"/>
      <c r="H328" s="240"/>
    </row>
    <row r="329" spans="1:8" ht="13" x14ac:dyDescent="0.3">
      <c r="A329" s="28"/>
      <c r="B329" s="242" t="str">
        <f>Objednat!C316</f>
        <v/>
      </c>
      <c r="C329" s="29"/>
      <c r="D329" s="29"/>
      <c r="E329" s="29"/>
      <c r="F329" s="245"/>
      <c r="G329" s="246"/>
      <c r="H329" s="247">
        <f>Objednat!H308</f>
        <v>0</v>
      </c>
    </row>
    <row r="330" spans="1:8" x14ac:dyDescent="0.25">
      <c r="A330" s="33"/>
      <c r="B330" s="33" t="str">
        <f>Objednat!C318</f>
        <v xml:space="preserve"> sleva 100.- Kč</v>
      </c>
      <c r="C330" s="33"/>
      <c r="D330" s="33"/>
      <c r="E330" s="33"/>
      <c r="F330" s="32">
        <f>Objednat!F318</f>
        <v>0</v>
      </c>
      <c r="G330" s="31">
        <f>Objednat!G318</f>
        <v>0</v>
      </c>
      <c r="H330" s="32">
        <f>Objednat!H318</f>
        <v>0</v>
      </c>
    </row>
    <row r="331" spans="1:8" x14ac:dyDescent="0.25">
      <c r="A331" s="33"/>
      <c r="B331" s="33" t="str">
        <f>Objednat!C319</f>
        <v>NEBO</v>
      </c>
      <c r="C331" s="33"/>
      <c r="D331" s="33"/>
      <c r="E331" s="33"/>
      <c r="F331" s="32">
        <f>Objednat!F319</f>
        <v>0</v>
      </c>
      <c r="G331" s="31">
        <f>Objednat!G319</f>
        <v>0</v>
      </c>
      <c r="H331" s="32">
        <f>Objednat!H319</f>
        <v>0</v>
      </c>
    </row>
    <row r="332" spans="1:8" ht="13" x14ac:dyDescent="0.3">
      <c r="A332" s="410" t="s">
        <v>531</v>
      </c>
      <c r="B332" s="33" t="str">
        <f>Objednat!C320</f>
        <v xml:space="preserve"> 4x 8 rolí 3vrst. toal. p. TENTO BALZÁM PURE</v>
      </c>
      <c r="C332" s="33"/>
      <c r="D332" s="33"/>
      <c r="E332" s="33"/>
      <c r="F332" s="32">
        <f>Objednat!F320</f>
        <v>0</v>
      </c>
      <c r="G332" s="31">
        <f>Objednat!G320</f>
        <v>0</v>
      </c>
      <c r="H332" s="32">
        <f>Objednat!H320</f>
        <v>0</v>
      </c>
    </row>
    <row r="333" spans="1:8" ht="13" x14ac:dyDescent="0.3">
      <c r="A333" s="411" t="s">
        <v>368</v>
      </c>
      <c r="B333" s="33" t="str">
        <f>Objednat!C321</f>
        <v xml:space="preserve"> 1 ks FORSIL COMPACT CLEAR 7 kg</v>
      </c>
      <c r="C333" s="33"/>
      <c r="D333" s="33"/>
      <c r="E333" s="33"/>
      <c r="F333" s="32">
        <f>Objednat!F321</f>
        <v>0</v>
      </c>
      <c r="G333" s="31">
        <f>Objednat!G321</f>
        <v>0</v>
      </c>
      <c r="H333" s="32">
        <f>Objednat!H321</f>
        <v>0</v>
      </c>
    </row>
    <row r="334" spans="1:8" ht="13" x14ac:dyDescent="0.3">
      <c r="A334" s="411" t="s">
        <v>41</v>
      </c>
      <c r="B334" s="33" t="str">
        <f>Objednat!C322</f>
        <v xml:space="preserve"> 2 ks FORSIL TURBO AKTIV 3 l</v>
      </c>
      <c r="C334" s="33"/>
      <c r="D334" s="33"/>
      <c r="E334" s="33"/>
      <c r="F334" s="32">
        <f>Objednat!F322</f>
        <v>0</v>
      </c>
      <c r="G334" s="31">
        <f>Objednat!G322</f>
        <v>0</v>
      </c>
      <c r="H334" s="32">
        <f>Objednat!H322</f>
        <v>0</v>
      </c>
    </row>
    <row r="335" spans="1:8" ht="13" x14ac:dyDescent="0.3">
      <c r="A335" s="411" t="s">
        <v>548</v>
      </c>
      <c r="B335" s="33" t="str">
        <f>Objednat!C323</f>
        <v xml:space="preserve"> 30 ks RESPIRÁTOR KN95</v>
      </c>
      <c r="C335" s="33"/>
      <c r="D335" s="33"/>
      <c r="E335" s="33"/>
      <c r="F335" s="32">
        <f>Objednat!F322</f>
        <v>0</v>
      </c>
      <c r="G335" s="31">
        <f>Objednat!G323</f>
        <v>0</v>
      </c>
      <c r="H335" s="32">
        <f>Objednat!H323</f>
        <v>0</v>
      </c>
    </row>
    <row r="336" spans="1:8" x14ac:dyDescent="0.25">
      <c r="A336" s="31"/>
      <c r="B336" s="33" t="str">
        <f>Objednat!C324</f>
        <v>NEBO</v>
      </c>
      <c r="C336" s="33"/>
      <c r="D336" s="33"/>
      <c r="E336" s="33"/>
      <c r="F336" s="32">
        <f>Objednat!F324</f>
        <v>0</v>
      </c>
      <c r="G336" s="31">
        <f>Objednat!G324</f>
        <v>0</v>
      </c>
      <c r="H336" s="32">
        <f>Objednat!H324</f>
        <v>0</v>
      </c>
    </row>
    <row r="337" spans="1:8" ht="13" x14ac:dyDescent="0.3">
      <c r="A337" s="411" t="s">
        <v>78</v>
      </c>
      <c r="B337" s="33" t="str">
        <f>Objednat!C325</f>
        <v xml:space="preserve"> 100PER AVI modrá 5 l</v>
      </c>
      <c r="C337" s="33"/>
      <c r="D337" s="33"/>
      <c r="E337" s="33"/>
      <c r="F337" s="32">
        <f>Objednat!F325</f>
        <v>0</v>
      </c>
      <c r="G337" s="31">
        <f>Objednat!G325</f>
        <v>0</v>
      </c>
      <c r="H337" s="32">
        <f>Objednat!H325</f>
        <v>0</v>
      </c>
    </row>
    <row r="338" spans="1:8" ht="13" x14ac:dyDescent="0.3">
      <c r="A338" s="411" t="s">
        <v>77</v>
      </c>
      <c r="B338" s="33" t="str">
        <f>Objednat!C326</f>
        <v xml:space="preserve"> 100PER AVI bílá 5 l</v>
      </c>
      <c r="C338" s="33"/>
      <c r="D338" s="33"/>
      <c r="E338" s="33"/>
      <c r="F338" s="32">
        <f>Objednat!F326</f>
        <v>0</v>
      </c>
      <c r="G338" s="31">
        <f>Objednat!G326</f>
        <v>0</v>
      </c>
      <c r="H338" s="32">
        <f>Objednat!H326</f>
        <v>0</v>
      </c>
    </row>
    <row r="339" spans="1:8" ht="13" x14ac:dyDescent="0.3">
      <c r="A339" s="411" t="s">
        <v>132</v>
      </c>
      <c r="B339" s="33" t="str">
        <f>Objednat!C327</f>
        <v xml:space="preserve"> Klasa Dezan 5 l</v>
      </c>
      <c r="C339" s="33"/>
      <c r="D339" s="33"/>
      <c r="E339" s="33"/>
      <c r="F339" s="32">
        <f>Objednat!F327</f>
        <v>0</v>
      </c>
      <c r="G339" s="31">
        <f>Objednat!G327</f>
        <v>0</v>
      </c>
      <c r="H339" s="32">
        <f>Objednat!H327</f>
        <v>0</v>
      </c>
    </row>
    <row r="340" spans="1:8" ht="13" x14ac:dyDescent="0.3">
      <c r="A340" s="411" t="s">
        <v>79</v>
      </c>
      <c r="B340" s="33" t="str">
        <f>Objednat!C328</f>
        <v xml:space="preserve"> Mr.Profesional PERLA 5 l</v>
      </c>
      <c r="C340" s="33"/>
      <c r="D340" s="33"/>
      <c r="E340" s="33"/>
      <c r="F340" s="32">
        <f>Objednat!F328</f>
        <v>0</v>
      </c>
      <c r="G340" s="31">
        <f>Objednat!G328</f>
        <v>0</v>
      </c>
      <c r="H340" s="32">
        <f>Objednat!H328</f>
        <v>0</v>
      </c>
    </row>
    <row r="341" spans="1:8" ht="13" x14ac:dyDescent="0.3">
      <c r="A341" s="411" t="s">
        <v>301</v>
      </c>
      <c r="B341" s="33" t="str">
        <f>Objednat!C329</f>
        <v xml:space="preserve"> Mr.Prosfesional GLANC 5 l</v>
      </c>
      <c r="C341" s="33"/>
      <c r="D341" s="33"/>
      <c r="E341" s="33"/>
      <c r="F341" s="32">
        <f>Objednat!F329</f>
        <v>0</v>
      </c>
      <c r="G341" s="31">
        <f>Objednat!G329</f>
        <v>0</v>
      </c>
      <c r="H341" s="32">
        <f>Objednat!H329</f>
        <v>0</v>
      </c>
    </row>
    <row r="342" spans="1:8" ht="13" x14ac:dyDescent="0.3">
      <c r="A342" s="411" t="s">
        <v>257</v>
      </c>
      <c r="B342" s="33" t="str">
        <f>Objednat!C330</f>
        <v xml:space="preserve"> Klasa WC NEW 5 l</v>
      </c>
      <c r="C342" s="33"/>
      <c r="D342" s="33"/>
      <c r="E342" s="33"/>
      <c r="F342" s="32">
        <f>Objednat!F330</f>
        <v>0</v>
      </c>
      <c r="G342" s="31">
        <f>Objednat!G330</f>
        <v>0</v>
      </c>
      <c r="H342" s="32">
        <f>Objednat!H330</f>
        <v>0</v>
      </c>
    </row>
    <row r="343" spans="1:8" ht="13" x14ac:dyDescent="0.3">
      <c r="A343" s="411" t="s">
        <v>495</v>
      </c>
      <c r="B343" s="33" t="str">
        <f>Objednat!C331</f>
        <v xml:space="preserve"> EFEKT Lotio 5 l oranžové</v>
      </c>
      <c r="C343" s="33"/>
      <c r="D343" s="33"/>
      <c r="E343" s="33"/>
      <c r="F343" s="32">
        <f>Objednat!F331</f>
        <v>0</v>
      </c>
      <c r="G343" s="31">
        <f>Objednat!G331</f>
        <v>0</v>
      </c>
      <c r="H343" s="32">
        <f>Objednat!H331</f>
        <v>0</v>
      </c>
    </row>
    <row r="344" spans="1:8" ht="13" x14ac:dyDescent="0.3">
      <c r="A344" s="411" t="s">
        <v>325</v>
      </c>
      <c r="B344" s="33" t="str">
        <f>Objednat!C332</f>
        <v xml:space="preserve"> EFEKT Lotio 5 l modré</v>
      </c>
      <c r="C344" s="33"/>
      <c r="D344" s="33"/>
      <c r="E344" s="33"/>
      <c r="F344" s="32">
        <f>Objednat!F332</f>
        <v>0</v>
      </c>
      <c r="G344" s="31">
        <f>Objednat!G332</f>
        <v>0</v>
      </c>
      <c r="H344" s="32">
        <f>Objednat!H332</f>
        <v>0</v>
      </c>
    </row>
    <row r="345" spans="1:8" ht="13" x14ac:dyDescent="0.3">
      <c r="A345" s="411" t="s">
        <v>349</v>
      </c>
      <c r="B345" s="33" t="str">
        <f>Objednat!C333</f>
        <v xml:space="preserve"> Forsil Alpine fresh aviváž 3 l =12 l</v>
      </c>
      <c r="C345" s="33"/>
      <c r="D345" s="33"/>
      <c r="E345" s="33"/>
      <c r="F345" s="32">
        <f>Objednat!F333</f>
        <v>0</v>
      </c>
      <c r="G345" s="31">
        <f>Objednat!G333</f>
        <v>0</v>
      </c>
      <c r="H345" s="32">
        <f>Objednat!H333</f>
        <v>0</v>
      </c>
    </row>
    <row r="346" spans="1:8" ht="13" x14ac:dyDescent="0.3">
      <c r="A346" s="411" t="s">
        <v>374</v>
      </c>
      <c r="B346" s="33" t="str">
        <f>Objednat!C334</f>
        <v xml:space="preserve"> Forsil Flover fresh aviváž 3 l =12 l</v>
      </c>
      <c r="C346" s="33"/>
      <c r="D346" s="33"/>
      <c r="E346" s="33"/>
      <c r="F346" s="32">
        <f>Objednat!F334</f>
        <v>0</v>
      </c>
      <c r="G346" s="31">
        <f>Objednat!G334</f>
        <v>0</v>
      </c>
      <c r="H346" s="32">
        <f>Objednat!H334</f>
        <v>0</v>
      </c>
    </row>
    <row r="347" spans="1:8" x14ac:dyDescent="0.25">
      <c r="A347" s="31"/>
      <c r="B347" s="33" t="str">
        <f>Objednat!C335</f>
        <v>ANEBO SAMI VYPIŠTE:</v>
      </c>
      <c r="C347" s="33"/>
      <c r="D347" s="33"/>
      <c r="E347" s="33"/>
      <c r="F347" s="32">
        <f>Objednat!F335</f>
        <v>0</v>
      </c>
      <c r="G347" s="31">
        <f>Objednat!G335</f>
        <v>0</v>
      </c>
      <c r="H347" s="32">
        <f>Objednat!H335</f>
        <v>0</v>
      </c>
    </row>
    <row r="348" spans="1:8" x14ac:dyDescent="0.25">
      <c r="A348" s="33"/>
      <c r="B348" s="215">
        <f>Objednat!C336</f>
        <v>0</v>
      </c>
      <c r="C348" s="33"/>
      <c r="D348" s="33"/>
      <c r="E348" s="33"/>
      <c r="F348" s="32">
        <f>Objednat!F336</f>
        <v>0</v>
      </c>
      <c r="G348" s="31">
        <f>Objednat!G336</f>
        <v>0</v>
      </c>
      <c r="H348" s="32">
        <f>Objednat!H336</f>
        <v>0</v>
      </c>
    </row>
    <row r="349" spans="1:8" x14ac:dyDescent="0.25">
      <c r="A349" s="33"/>
      <c r="B349" s="33">
        <f>Objednat!C337</f>
        <v>0</v>
      </c>
      <c r="C349" s="33"/>
      <c r="D349" s="33"/>
      <c r="E349" s="33"/>
      <c r="F349" s="32">
        <f>Objednat!F337</f>
        <v>0</v>
      </c>
      <c r="G349" s="31">
        <f>Objednat!G337</f>
        <v>0</v>
      </c>
      <c r="H349" s="32">
        <f>Objednat!H337</f>
        <v>0</v>
      </c>
    </row>
    <row r="350" spans="1:8" x14ac:dyDescent="0.25">
      <c r="A350" s="33"/>
      <c r="B350" s="33">
        <f>Objednat!C338</f>
        <v>0</v>
      </c>
      <c r="C350" s="33"/>
      <c r="D350" s="33"/>
      <c r="E350" s="33"/>
      <c r="F350" s="32">
        <f>Objednat!F338</f>
        <v>0</v>
      </c>
      <c r="G350" s="31">
        <f>Objednat!G338</f>
        <v>0</v>
      </c>
      <c r="H350" s="32">
        <f>Objednat!H338</f>
        <v>0</v>
      </c>
    </row>
    <row r="351" spans="1:8" x14ac:dyDescent="0.25">
      <c r="A351" s="33"/>
      <c r="B351" s="33">
        <f>Objednat!C339</f>
        <v>0</v>
      </c>
      <c r="C351" s="33"/>
      <c r="D351" s="33"/>
      <c r="E351" s="33"/>
      <c r="F351" s="32">
        <f>Objednat!F339</f>
        <v>0</v>
      </c>
      <c r="G351" s="31">
        <f>Objednat!G339</f>
        <v>0</v>
      </c>
      <c r="H351" s="32">
        <f>Objednat!H339</f>
        <v>0</v>
      </c>
    </row>
    <row r="352" spans="1:8" x14ac:dyDescent="0.25">
      <c r="A352" s="33"/>
      <c r="B352" s="33">
        <f>Objednat!C340</f>
        <v>0</v>
      </c>
      <c r="C352" s="33"/>
      <c r="D352" s="33"/>
      <c r="E352" s="33"/>
      <c r="F352" s="32">
        <f>Objednat!F340</f>
        <v>0</v>
      </c>
      <c r="G352" s="31">
        <f>Objednat!G340</f>
        <v>0</v>
      </c>
      <c r="H352" s="32">
        <f>Objednat!H340</f>
        <v>0</v>
      </c>
    </row>
    <row r="353" spans="1:8" x14ac:dyDescent="0.25">
      <c r="A353" s="33"/>
      <c r="B353" s="33" t="str">
        <f>Objednat!G342</f>
        <v>sleva (místo dárku)</v>
      </c>
      <c r="C353" s="33"/>
      <c r="D353" s="33"/>
      <c r="E353" s="33"/>
      <c r="F353" s="32">
        <f>Objednat!F342</f>
        <v>0</v>
      </c>
      <c r="G353" s="39" t="str">
        <f>Objednat!G342</f>
        <v>sleva (místo dárku)</v>
      </c>
      <c r="H353" s="32">
        <f>Objednat!H342</f>
        <v>0</v>
      </c>
    </row>
    <row r="354" spans="1:8" x14ac:dyDescent="0.25">
      <c r="A354" s="33"/>
      <c r="B354" s="33">
        <f>Objednat!C343</f>
        <v>0</v>
      </c>
      <c r="C354" s="33"/>
      <c r="D354" s="33"/>
      <c r="E354" s="33"/>
      <c r="F354" s="32" t="str">
        <f>Objednat!F343</f>
        <v>cílová sleva</v>
      </c>
      <c r="G354" s="86">
        <f>Objednat!G343</f>
        <v>0</v>
      </c>
      <c r="H354" s="32">
        <f>Objednat!H343</f>
        <v>0</v>
      </c>
    </row>
  </sheetData>
  <sheetProtection password="DCF0" sheet="1" objects="1" scenarios="1"/>
  <mergeCells count="7">
    <mergeCell ref="G314:H314"/>
    <mergeCell ref="G321:H321"/>
    <mergeCell ref="A7:B10"/>
    <mergeCell ref="G1:H1"/>
    <mergeCell ref="C4:D4"/>
    <mergeCell ref="C5:D5"/>
    <mergeCell ref="A1:B1"/>
  </mergeCells>
  <phoneticPr fontId="28" type="noConversion"/>
  <hyperlinks>
    <hyperlink ref="J7" location="Cislo_vyr" tooltip="Označ buňku Číslo výr." display="1. Označ buňku Číslo výr." xr:uid="{00000000-0004-0000-0100-000000000000}"/>
    <hyperlink ref="A1" location="Objednat!A1" tooltip="Zobrazit objednávku pro vyplnění údajů" display="Objednávka výrobků" xr:uid="{00000000-0004-0000-0100-000001000000}"/>
    <hyperlink ref="A1:B1" location="Objednat!A4" tooltip="Zobrazit objednávku pro vyplnění údajů" display="zpět na Objednávku výrobků" xr:uid="{00000000-0004-0000-0100-000002000000}"/>
  </hyperlinks>
  <pageMargins left="0.19685039370078741" right="0.19685039370078741" top="0.59055118110236227" bottom="0.19685039370078741" header="0.31496062992125984" footer="0.31496062992125984"/>
  <pageSetup paperSize="9" fitToHeight="6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Objednat</vt:lpstr>
      <vt:lpstr>Tisk</vt:lpstr>
      <vt:lpstr>Data</vt:lpstr>
      <vt:lpstr>Kod_vyrobek</vt:lpstr>
      <vt:lpstr>Tisk!Kriteria</vt:lpstr>
      <vt:lpstr>ks_dary</vt:lpstr>
      <vt:lpstr>ks_vyrobky</vt:lpstr>
      <vt:lpstr>Objednat</vt:lpstr>
      <vt:lpstr>Objednat!Oblast_tisku</vt:lpstr>
      <vt:lpstr>Tisk!Oblast_tisku</vt:lpstr>
    </vt:vector>
  </TitlesOfParts>
  <Company>lektor-ecdl@seznam.cz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Objednávka zboží Jaro 2024</dc:title>
  <dc:subject>EFEKT</dc:subject>
  <dc:creator>Jiří Kadlec</dc:creator>
  <dc:description>© 2024-02-03 7h+1h dopravné=8h+1h=9h verze 2024-02-05 12:20</dc:description>
  <cp:lastModifiedBy>Martin Petrik</cp:lastModifiedBy>
  <cp:lastPrinted>2020-05-27T12:09:19Z</cp:lastPrinted>
  <dcterms:created xsi:type="dcterms:W3CDTF">2005-09-30T01:12:18Z</dcterms:created>
  <dcterms:modified xsi:type="dcterms:W3CDTF">2024-03-04T10:33:40Z</dcterms:modified>
</cp:coreProperties>
</file>